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90" windowWidth="13860" windowHeight="6525" tabRatio="891" activeTab="2"/>
  </bookViews>
  <sheets>
    <sheet name="ZR-X16L一覧表" sheetId="29" r:id="rId1"/>
    <sheet name="詳細計算 (ZR-X16L) " sheetId="30" r:id="rId2"/>
    <sheet name="CD DVD" sheetId="26" r:id="rId3"/>
  </sheets>
  <definedNames>
    <definedName name="_xlnm.Print_Area" localSheetId="1">'詳細計算 (ZR-X16L) '!$A$1:$O$43</definedName>
  </definedNames>
  <calcPr calcId="145621"/>
</workbook>
</file>

<file path=xl/calcChain.xml><?xml version="1.0" encoding="utf-8"?>
<calcChain xmlns="http://schemas.openxmlformats.org/spreadsheetml/2006/main">
  <c r="G48" i="30" l="1"/>
  <c r="G49" i="30"/>
  <c r="G50" i="30"/>
  <c r="G51" i="30"/>
  <c r="G52" i="30"/>
  <c r="G53" i="30"/>
  <c r="G54" i="30"/>
  <c r="G55" i="30"/>
  <c r="G56" i="30"/>
  <c r="G57" i="30"/>
  <c r="G58" i="30"/>
  <c r="G59" i="30"/>
  <c r="G60" i="30"/>
  <c r="G61" i="30"/>
  <c r="G62" i="30"/>
  <c r="G63" i="30"/>
  <c r="G64" i="30"/>
  <c r="G65" i="30"/>
  <c r="G66" i="30"/>
  <c r="G67" i="30"/>
  <c r="G68" i="30"/>
  <c r="G69" i="30"/>
  <c r="G70" i="30"/>
  <c r="G71" i="30"/>
  <c r="G72" i="30"/>
  <c r="G73" i="30"/>
  <c r="G74" i="30"/>
  <c r="G75" i="30"/>
  <c r="G76" i="30"/>
  <c r="G77" i="30"/>
  <c r="G78" i="30"/>
  <c r="G79" i="30"/>
  <c r="G80" i="30"/>
  <c r="G81" i="30"/>
  <c r="G82" i="30"/>
  <c r="G83" i="30"/>
  <c r="G84" i="30"/>
  <c r="G85" i="30"/>
  <c r="G86" i="30"/>
  <c r="G87" i="30"/>
  <c r="G88" i="30"/>
  <c r="G89" i="30"/>
  <c r="G90" i="30"/>
  <c r="G91" i="30"/>
  <c r="G92" i="30"/>
  <c r="G93" i="30"/>
  <c r="G94" i="30"/>
  <c r="G95" i="30"/>
  <c r="G96" i="30"/>
  <c r="G97" i="30"/>
  <c r="G98" i="30"/>
  <c r="G99" i="30"/>
  <c r="G100" i="30"/>
  <c r="G101" i="30"/>
  <c r="G102" i="30"/>
  <c r="G103" i="30"/>
  <c r="G104" i="30"/>
  <c r="G105" i="30"/>
  <c r="G106" i="30"/>
  <c r="G107" i="30"/>
  <c r="G108" i="30"/>
  <c r="G109" i="30"/>
  <c r="G110" i="30"/>
  <c r="G111" i="30"/>
  <c r="G112" i="30"/>
  <c r="G113" i="30"/>
  <c r="G114" i="30"/>
  <c r="G115" i="30"/>
  <c r="G116" i="30"/>
  <c r="G117" i="30"/>
  <c r="G118" i="30"/>
  <c r="G119" i="30"/>
  <c r="G120" i="30"/>
  <c r="G121" i="30"/>
  <c r="G122" i="30"/>
  <c r="G123" i="30"/>
  <c r="G124" i="30"/>
  <c r="G125" i="30"/>
  <c r="G126" i="30"/>
  <c r="G127" i="30"/>
  <c r="G128" i="30"/>
  <c r="G129" i="30"/>
  <c r="G130" i="30"/>
  <c r="G131" i="30"/>
  <c r="G132" i="30"/>
  <c r="G133" i="30"/>
  <c r="G134" i="30"/>
  <c r="G135" i="30"/>
  <c r="G136" i="30"/>
  <c r="G137" i="30"/>
  <c r="G138" i="30"/>
  <c r="G139" i="30"/>
  <c r="G140" i="30"/>
  <c r="G141" i="30"/>
  <c r="G142" i="30"/>
  <c r="G143" i="30"/>
  <c r="E59" i="30"/>
  <c r="D54" i="30"/>
  <c r="D58" i="30"/>
  <c r="D53" i="30"/>
  <c r="D57" i="30"/>
  <c r="D52" i="30"/>
  <c r="D56" i="30"/>
  <c r="D51" i="30"/>
  <c r="D55" i="30"/>
  <c r="G5" i="30"/>
  <c r="L5" i="30"/>
  <c r="N5" i="30"/>
  <c r="G6" i="30"/>
  <c r="L6" i="30"/>
  <c r="N6" i="30"/>
  <c r="G7" i="30"/>
  <c r="N7" i="30"/>
  <c r="L7" i="30"/>
  <c r="G8" i="30"/>
  <c r="L8" i="30"/>
  <c r="N8" i="30"/>
  <c r="G9" i="30"/>
  <c r="L9" i="30"/>
  <c r="N9" i="30"/>
  <c r="G10" i="30"/>
  <c r="L10" i="30"/>
  <c r="N10" i="30"/>
  <c r="G11" i="30"/>
  <c r="N11" i="30"/>
  <c r="L11" i="30"/>
  <c r="G12" i="30"/>
  <c r="L12" i="30"/>
  <c r="N12" i="30"/>
  <c r="G13" i="30"/>
  <c r="L13" i="30"/>
  <c r="N13" i="30"/>
  <c r="G14" i="30"/>
  <c r="N14" i="30"/>
  <c r="L14" i="30"/>
  <c r="G15" i="30"/>
  <c r="N15" i="30"/>
  <c r="L15" i="30"/>
  <c r="G16" i="30"/>
  <c r="L16" i="30"/>
  <c r="N16" i="30"/>
  <c r="G17" i="30"/>
  <c r="L17" i="30"/>
  <c r="N17" i="30"/>
  <c r="G18" i="30"/>
  <c r="N18" i="30"/>
  <c r="L18" i="30"/>
  <c r="G19" i="30"/>
  <c r="N19" i="30"/>
  <c r="L19" i="30"/>
  <c r="G20" i="30"/>
  <c r="L20" i="30"/>
  <c r="N20" i="30"/>
  <c r="M21" i="30"/>
  <c r="H21" i="30"/>
  <c r="C21" i="30"/>
  <c r="G43" i="29"/>
  <c r="D68" i="29"/>
  <c r="L68" i="29"/>
  <c r="K69" i="29"/>
  <c r="D66" i="29"/>
  <c r="D64" i="29"/>
  <c r="L65" i="29"/>
  <c r="K65" i="29"/>
  <c r="G65" i="29"/>
  <c r="N64" i="29"/>
  <c r="M64" i="29"/>
  <c r="I64" i="29"/>
  <c r="F64" i="29"/>
  <c r="E64" i="29"/>
  <c r="D62" i="29"/>
  <c r="N63" i="29"/>
  <c r="M63" i="29"/>
  <c r="L63" i="29"/>
  <c r="K63" i="29"/>
  <c r="I63" i="29"/>
  <c r="H63" i="29"/>
  <c r="G63" i="29"/>
  <c r="E63" i="29"/>
  <c r="N62" i="29"/>
  <c r="M62" i="29"/>
  <c r="K62" i="29"/>
  <c r="J62" i="29"/>
  <c r="I62" i="29"/>
  <c r="G62" i="29"/>
  <c r="F62" i="29"/>
  <c r="E62" i="29"/>
  <c r="H36" i="29"/>
  <c r="D60" i="29"/>
  <c r="N61" i="29"/>
  <c r="M61" i="29"/>
  <c r="J61" i="29"/>
  <c r="I61" i="29"/>
  <c r="G61" i="29"/>
  <c r="N60" i="29"/>
  <c r="L60" i="29"/>
  <c r="K60" i="29"/>
  <c r="H60" i="29"/>
  <c r="G60" i="29"/>
  <c r="F60" i="29"/>
  <c r="I36" i="29"/>
  <c r="D58" i="29"/>
  <c r="N59" i="29"/>
  <c r="M59" i="29"/>
  <c r="J59" i="29"/>
  <c r="I59" i="29"/>
  <c r="G59" i="29"/>
  <c r="N58" i="29"/>
  <c r="L58" i="29"/>
  <c r="K58" i="29"/>
  <c r="H58" i="29"/>
  <c r="G58" i="29"/>
  <c r="F58" i="29"/>
  <c r="J36" i="29"/>
  <c r="D56" i="29"/>
  <c r="N57" i="29"/>
  <c r="M57" i="29"/>
  <c r="J57" i="29"/>
  <c r="I57" i="29"/>
  <c r="G57" i="29"/>
  <c r="N56" i="29"/>
  <c r="L56" i="29"/>
  <c r="K56" i="29"/>
  <c r="H56" i="29"/>
  <c r="G56" i="29"/>
  <c r="F56" i="29"/>
  <c r="K36" i="29"/>
  <c r="D54" i="29"/>
  <c r="N55" i="29"/>
  <c r="M55" i="29"/>
  <c r="J55" i="29"/>
  <c r="I55" i="29"/>
  <c r="G55" i="29"/>
  <c r="N54" i="29"/>
  <c r="L54" i="29"/>
  <c r="K54" i="29"/>
  <c r="H54" i="29"/>
  <c r="G54" i="29"/>
  <c r="F54" i="29"/>
  <c r="H37" i="29"/>
  <c r="D52" i="29"/>
  <c r="N53" i="29"/>
  <c r="M53" i="29"/>
  <c r="J53" i="29"/>
  <c r="I53" i="29"/>
  <c r="G53" i="29"/>
  <c r="M52" i="29"/>
  <c r="K52" i="29"/>
  <c r="J52" i="29"/>
  <c r="G52" i="29"/>
  <c r="I37" i="29"/>
  <c r="D50" i="29"/>
  <c r="K51" i="29"/>
  <c r="M50" i="29"/>
  <c r="H50" i="29"/>
  <c r="J37" i="29"/>
  <c r="D48" i="29"/>
  <c r="N49" i="29"/>
  <c r="M49" i="29"/>
  <c r="J49" i="29"/>
  <c r="I49" i="29"/>
  <c r="G49" i="29"/>
  <c r="M48" i="29"/>
  <c r="K48" i="29"/>
  <c r="J48" i="29"/>
  <c r="G48" i="29"/>
  <c r="K37" i="29"/>
  <c r="D46" i="29"/>
  <c r="K47" i="29"/>
  <c r="M46" i="29"/>
  <c r="D28" i="29"/>
  <c r="N28" i="29"/>
  <c r="N29" i="29"/>
  <c r="N30" i="29"/>
  <c r="M28" i="29"/>
  <c r="M29" i="29"/>
  <c r="L28" i="29"/>
  <c r="L29" i="29"/>
  <c r="K28" i="29"/>
  <c r="K29" i="29"/>
  <c r="J28" i="29"/>
  <c r="J29" i="29"/>
  <c r="I28" i="29"/>
  <c r="I29" i="29"/>
  <c r="H28" i="29"/>
  <c r="H29" i="29"/>
  <c r="G28" i="29"/>
  <c r="G29" i="29"/>
  <c r="F28" i="29"/>
  <c r="F29" i="29"/>
  <c r="E28" i="29"/>
  <c r="E29" i="29"/>
  <c r="D26" i="29"/>
  <c r="D24" i="29"/>
  <c r="N24" i="29"/>
  <c r="N25" i="29"/>
  <c r="M24" i="29"/>
  <c r="M25" i="29"/>
  <c r="K24" i="29"/>
  <c r="K25" i="29"/>
  <c r="I24" i="29"/>
  <c r="I25" i="29"/>
  <c r="G24" i="29"/>
  <c r="G25" i="29"/>
  <c r="E24" i="29"/>
  <c r="E25" i="29"/>
  <c r="D22" i="29"/>
  <c r="N22" i="29"/>
  <c r="N23" i="29"/>
  <c r="M22" i="29"/>
  <c r="M23" i="29"/>
  <c r="L22" i="29"/>
  <c r="L23" i="29"/>
  <c r="K22" i="29"/>
  <c r="K23" i="29"/>
  <c r="J22" i="29"/>
  <c r="J23" i="29"/>
  <c r="I22" i="29"/>
  <c r="I23" i="29"/>
  <c r="H22" i="29"/>
  <c r="H23" i="29"/>
  <c r="G22" i="29"/>
  <c r="G23" i="29"/>
  <c r="F22" i="29"/>
  <c r="F23" i="29"/>
  <c r="E22" i="29"/>
  <c r="E23" i="29"/>
  <c r="D20" i="29"/>
  <c r="M20" i="29"/>
  <c r="M21" i="29"/>
  <c r="N20" i="29"/>
  <c r="N21" i="29"/>
  <c r="L20" i="29"/>
  <c r="L21" i="29"/>
  <c r="J20" i="29"/>
  <c r="J21" i="29"/>
  <c r="H20" i="29"/>
  <c r="H21" i="29"/>
  <c r="F20" i="29"/>
  <c r="F21" i="29"/>
  <c r="D18" i="29"/>
  <c r="N18" i="29"/>
  <c r="N19" i="29"/>
  <c r="M18" i="29"/>
  <c r="M19" i="29"/>
  <c r="L18" i="29"/>
  <c r="L19" i="29"/>
  <c r="K18" i="29"/>
  <c r="K19" i="29"/>
  <c r="J18" i="29"/>
  <c r="J19" i="29"/>
  <c r="I18" i="29"/>
  <c r="I19" i="29"/>
  <c r="H18" i="29"/>
  <c r="H19" i="29"/>
  <c r="G18" i="29"/>
  <c r="G19" i="29"/>
  <c r="F18" i="29"/>
  <c r="F19" i="29"/>
  <c r="D16" i="29"/>
  <c r="N16" i="29"/>
  <c r="N17" i="29"/>
  <c r="M16" i="29"/>
  <c r="M17" i="29"/>
  <c r="L16" i="29"/>
  <c r="L17" i="29"/>
  <c r="K16" i="29"/>
  <c r="K17" i="29"/>
  <c r="J16" i="29"/>
  <c r="J17" i="29"/>
  <c r="I16" i="29"/>
  <c r="I17" i="29"/>
  <c r="H16" i="29"/>
  <c r="H17" i="29"/>
  <c r="G16" i="29"/>
  <c r="G17" i="29"/>
  <c r="F16" i="29"/>
  <c r="F17" i="29"/>
  <c r="D14" i="29"/>
  <c r="D12" i="29"/>
  <c r="N12" i="29"/>
  <c r="N13" i="29"/>
  <c r="M12" i="29"/>
  <c r="M13" i="29"/>
  <c r="L12" i="29"/>
  <c r="L13" i="29"/>
  <c r="K12" i="29"/>
  <c r="K13" i="29"/>
  <c r="J12" i="29"/>
  <c r="J13" i="29"/>
  <c r="I12" i="29"/>
  <c r="I13" i="29"/>
  <c r="H12" i="29"/>
  <c r="H13" i="29"/>
  <c r="G12" i="29"/>
  <c r="G13" i="29"/>
  <c r="D10" i="29"/>
  <c r="D8" i="29"/>
  <c r="N8" i="29"/>
  <c r="N9" i="29"/>
  <c r="M8" i="29"/>
  <c r="M9" i="29"/>
  <c r="L8" i="29"/>
  <c r="L9" i="29"/>
  <c r="K8" i="29"/>
  <c r="K9" i="29"/>
  <c r="J8" i="29"/>
  <c r="J9" i="29"/>
  <c r="I8" i="29"/>
  <c r="I9" i="29"/>
  <c r="H8" i="29"/>
  <c r="H9" i="29"/>
  <c r="G8" i="29"/>
  <c r="G9" i="29"/>
  <c r="G17" i="26"/>
  <c r="H17" i="26"/>
  <c r="E17" i="26"/>
  <c r="F17" i="26"/>
  <c r="G16" i="26"/>
  <c r="H16" i="26"/>
  <c r="E16" i="26"/>
  <c r="F16" i="26"/>
  <c r="G15" i="26"/>
  <c r="H15" i="26"/>
  <c r="E15" i="26"/>
  <c r="F15" i="26"/>
  <c r="G14" i="26"/>
  <c r="H14" i="26"/>
  <c r="E14" i="26"/>
  <c r="F14" i="26"/>
  <c r="G13" i="26"/>
  <c r="H13" i="26"/>
  <c r="E13" i="26"/>
  <c r="F13" i="26"/>
  <c r="G12" i="26"/>
  <c r="H12" i="26"/>
  <c r="E12" i="26"/>
  <c r="F12" i="26"/>
  <c r="G11" i="26"/>
  <c r="H11" i="26"/>
  <c r="E11" i="26"/>
  <c r="F11" i="26"/>
  <c r="G10" i="26"/>
  <c r="H10" i="26"/>
  <c r="E10" i="26"/>
  <c r="F10" i="26"/>
  <c r="G9" i="26"/>
  <c r="H9" i="26"/>
  <c r="E9" i="26"/>
  <c r="F9" i="26"/>
  <c r="G8" i="26"/>
  <c r="H8" i="26"/>
  <c r="E8" i="26"/>
  <c r="F8" i="26"/>
  <c r="G7" i="26"/>
  <c r="H7" i="26"/>
  <c r="E7" i="26"/>
  <c r="F7" i="26"/>
  <c r="G6" i="26"/>
  <c r="H6" i="26"/>
  <c r="E6" i="26"/>
  <c r="F6" i="26"/>
  <c r="N10" i="29"/>
  <c r="N11" i="29"/>
  <c r="L10" i="29"/>
  <c r="L11" i="29"/>
  <c r="J10" i="29"/>
  <c r="J11" i="29"/>
  <c r="H10" i="29"/>
  <c r="H11" i="29"/>
  <c r="M10" i="29"/>
  <c r="M11" i="29"/>
  <c r="K10" i="29"/>
  <c r="K11" i="29"/>
  <c r="I10" i="29"/>
  <c r="I11" i="29"/>
  <c r="G10" i="29"/>
  <c r="G11" i="29"/>
  <c r="M67" i="29"/>
  <c r="I67" i="29"/>
  <c r="E67" i="29"/>
  <c r="K66" i="29"/>
  <c r="G66" i="29"/>
  <c r="L67" i="29"/>
  <c r="H67" i="29"/>
  <c r="N66" i="29"/>
  <c r="J66" i="29"/>
  <c r="F66" i="29"/>
  <c r="N67" i="29"/>
  <c r="F67" i="29"/>
  <c r="H66" i="29"/>
  <c r="K67" i="29"/>
  <c r="M66" i="29"/>
  <c r="E66" i="29"/>
  <c r="J67" i="29"/>
  <c r="L66" i="29"/>
  <c r="G67" i="29"/>
  <c r="I66" i="29"/>
  <c r="D6" i="29"/>
  <c r="N26" i="29"/>
  <c r="N27" i="29"/>
  <c r="L26" i="29"/>
  <c r="L27" i="29"/>
  <c r="J26" i="29"/>
  <c r="J27" i="29"/>
  <c r="H26" i="29"/>
  <c r="H27" i="29"/>
  <c r="F26" i="29"/>
  <c r="F27" i="29"/>
  <c r="M26" i="29"/>
  <c r="M27" i="29"/>
  <c r="K26" i="29"/>
  <c r="K27" i="29"/>
  <c r="I26" i="29"/>
  <c r="I27" i="29"/>
  <c r="G26" i="29"/>
  <c r="G27" i="29"/>
  <c r="E26" i="29"/>
  <c r="E27" i="29"/>
  <c r="N51" i="29"/>
  <c r="J51" i="29"/>
  <c r="N50" i="29"/>
  <c r="J50" i="29"/>
  <c r="I51" i="29"/>
  <c r="L50" i="29"/>
  <c r="G50" i="29"/>
  <c r="M51" i="29"/>
  <c r="H51" i="29"/>
  <c r="K50" i="29"/>
  <c r="L51" i="29"/>
  <c r="G51" i="29"/>
  <c r="I50" i="29"/>
  <c r="N47" i="29"/>
  <c r="J47" i="29"/>
  <c r="N46" i="29"/>
  <c r="J46" i="29"/>
  <c r="I47" i="29"/>
  <c r="L46" i="29"/>
  <c r="G46" i="29"/>
  <c r="M47" i="29"/>
  <c r="H47" i="29"/>
  <c r="K46" i="29"/>
  <c r="L47" i="29"/>
  <c r="G47" i="29"/>
  <c r="I46" i="29"/>
  <c r="N14" i="29"/>
  <c r="N15" i="29"/>
  <c r="L14" i="29"/>
  <c r="L15" i="29"/>
  <c r="J14" i="29"/>
  <c r="J15" i="29"/>
  <c r="H14" i="29"/>
  <c r="H15" i="29"/>
  <c r="F14" i="29"/>
  <c r="F15" i="29"/>
  <c r="M14" i="29"/>
  <c r="M15" i="29"/>
  <c r="K14" i="29"/>
  <c r="K15" i="29"/>
  <c r="I14" i="29"/>
  <c r="I15" i="29"/>
  <c r="G14" i="29"/>
  <c r="G15" i="29"/>
  <c r="H46" i="29"/>
  <c r="M69" i="29"/>
  <c r="I69" i="29"/>
  <c r="E69" i="29"/>
  <c r="J68" i="29"/>
  <c r="F68" i="29"/>
  <c r="L69" i="29"/>
  <c r="H69" i="29"/>
  <c r="M68" i="29"/>
  <c r="I68" i="29"/>
  <c r="E68" i="29"/>
  <c r="N68" i="29"/>
  <c r="F71" i="29"/>
  <c r="F72" i="29"/>
  <c r="F73" i="29"/>
  <c r="J69" i="29"/>
  <c r="K68" i="29"/>
  <c r="G69" i="29"/>
  <c r="H68" i="29"/>
  <c r="N69" i="29"/>
  <c r="F69" i="29"/>
  <c r="G68" i="29"/>
  <c r="L49" i="29"/>
  <c r="H49" i="29"/>
  <c r="L48" i="29"/>
  <c r="H48" i="29"/>
  <c r="L53" i="29"/>
  <c r="H53" i="29"/>
  <c r="L52" i="29"/>
  <c r="H52" i="29"/>
  <c r="L55" i="29"/>
  <c r="H55" i="29"/>
  <c r="M54" i="29"/>
  <c r="I54" i="29"/>
  <c r="L57" i="29"/>
  <c r="H57" i="29"/>
  <c r="M56" i="29"/>
  <c r="I56" i="29"/>
  <c r="L59" i="29"/>
  <c r="H59" i="29"/>
  <c r="M58" i="29"/>
  <c r="I58" i="29"/>
  <c r="L61" i="29"/>
  <c r="H61" i="29"/>
  <c r="M60" i="29"/>
  <c r="I60" i="29"/>
  <c r="N65" i="29"/>
  <c r="J65" i="29"/>
  <c r="F65" i="29"/>
  <c r="L64" i="29"/>
  <c r="H64" i="29"/>
  <c r="M65" i="29"/>
  <c r="I65" i="29"/>
  <c r="E65" i="29"/>
  <c r="K64" i="29"/>
  <c r="G64" i="29"/>
  <c r="G20" i="29"/>
  <c r="G21" i="29"/>
  <c r="I20" i="29"/>
  <c r="I21" i="29"/>
  <c r="K20" i="29"/>
  <c r="K21" i="29"/>
  <c r="F24" i="29"/>
  <c r="F25" i="29"/>
  <c r="H24" i="29"/>
  <c r="H25" i="29"/>
  <c r="J24" i="29"/>
  <c r="J25" i="29"/>
  <c r="L24" i="29"/>
  <c r="L25" i="29"/>
  <c r="I48" i="29"/>
  <c r="N48" i="29"/>
  <c r="K49" i="29"/>
  <c r="I52" i="29"/>
  <c r="N52" i="29"/>
  <c r="K53" i="29"/>
  <c r="J54" i="29"/>
  <c r="F55" i="29"/>
  <c r="K55" i="29"/>
  <c r="J56" i="29"/>
  <c r="F57" i="29"/>
  <c r="K57" i="29"/>
  <c r="J58" i="29"/>
  <c r="F59" i="29"/>
  <c r="K59" i="29"/>
  <c r="J60" i="29"/>
  <c r="F61" i="29"/>
  <c r="K61" i="29"/>
  <c r="J64" i="29"/>
  <c r="H65" i="29"/>
  <c r="N21" i="30"/>
  <c r="H62" i="29"/>
  <c r="L62" i="29"/>
  <c r="F63" i="29"/>
  <c r="J63" i="29"/>
  <c r="M6" i="29"/>
  <c r="M7" i="29"/>
  <c r="K6" i="29"/>
  <c r="K7" i="29"/>
  <c r="I6" i="29"/>
  <c r="I7" i="29"/>
  <c r="G6" i="29"/>
  <c r="G7" i="29"/>
  <c r="L6" i="29"/>
  <c r="L7" i="29"/>
  <c r="H6" i="29"/>
  <c r="H7" i="29"/>
  <c r="N6" i="29"/>
  <c r="N7" i="29"/>
  <c r="J6" i="29"/>
  <c r="J7" i="29"/>
  <c r="I25" i="30"/>
  <c r="I24" i="30"/>
  <c r="I28" i="30"/>
  <c r="I23" i="30"/>
  <c r="I26" i="30"/>
</calcChain>
</file>

<file path=xl/sharedStrings.xml><?xml version="1.0" encoding="utf-8"?>
<sst xmlns="http://schemas.openxmlformats.org/spreadsheetml/2006/main" count="215" uniqueCount="94">
  <si>
    <t>高解像度</t>
    <rPh sb="0" eb="4">
      <t>コウカイゾウド</t>
    </rPh>
    <phoneticPr fontId="1"/>
  </si>
  <si>
    <t>標準解像度</t>
    <rPh sb="0" eb="2">
      <t>ヒョウジュン</t>
    </rPh>
    <rPh sb="2" eb="5">
      <t>カイゾウド</t>
    </rPh>
    <phoneticPr fontId="1"/>
  </si>
  <si>
    <t>ハードディスク容量</t>
    <rPh sb="7" eb="9">
      <t>ヨウリョウ</t>
    </rPh>
    <phoneticPr fontId="1"/>
  </si>
  <si>
    <t>画質　　　　コマ数</t>
    <rPh sb="0" eb="2">
      <t>ガシツ</t>
    </rPh>
    <rPh sb="8" eb="9">
      <t>スウ</t>
    </rPh>
    <phoneticPr fontId="1"/>
  </si>
  <si>
    <t>最高画質</t>
    <rPh sb="0" eb="2">
      <t>サイコウ</t>
    </rPh>
    <rPh sb="2" eb="4">
      <t>ガシツ</t>
    </rPh>
    <phoneticPr fontId="1"/>
  </si>
  <si>
    <t>高画質</t>
    <rPh sb="0" eb="1">
      <t>コウ</t>
    </rPh>
    <rPh sb="1" eb="3">
      <t>ガシツ</t>
    </rPh>
    <phoneticPr fontId="1"/>
  </si>
  <si>
    <t>標準画質</t>
    <rPh sb="0" eb="2">
      <t>ヒョウジュン</t>
    </rPh>
    <rPh sb="2" eb="4">
      <t>ガシツ</t>
    </rPh>
    <phoneticPr fontId="1"/>
  </si>
  <si>
    <t>低画質</t>
    <rPh sb="0" eb="1">
      <t>テイ</t>
    </rPh>
    <rPh sb="1" eb="3">
      <t>ガシツ</t>
    </rPh>
    <phoneticPr fontId="1"/>
  </si>
  <si>
    <t>画質</t>
    <rPh sb="0" eb="2">
      <t>ガシツ</t>
    </rPh>
    <phoneticPr fontId="1"/>
  </si>
  <si>
    <t>低</t>
    <rPh sb="0" eb="1">
      <t>テイ</t>
    </rPh>
    <phoneticPr fontId="1"/>
  </si>
  <si>
    <t>標準</t>
    <rPh sb="0" eb="2">
      <t>ヒョウジュン</t>
    </rPh>
    <phoneticPr fontId="1"/>
  </si>
  <si>
    <t>高</t>
    <rPh sb="0" eb="1">
      <t>コウ</t>
    </rPh>
    <phoneticPr fontId="1"/>
  </si>
  <si>
    <t>最高</t>
    <rPh sb="0" eb="2">
      <t>サイコウ</t>
    </rPh>
    <phoneticPr fontId="1"/>
  </si>
  <si>
    <t>解像度</t>
    <rPh sb="0" eb="3">
      <t>カイゾウド</t>
    </rPh>
    <phoneticPr fontId="1"/>
  </si>
  <si>
    <t>カメラ台数</t>
    <rPh sb="3" eb="5">
      <t>ダイスウ</t>
    </rPh>
    <phoneticPr fontId="1"/>
  </si>
  <si>
    <t>オーディオ録音ありの場合</t>
    <rPh sb="5" eb="7">
      <t>ロクオン</t>
    </rPh>
    <rPh sb="10" eb="12">
      <t>バアイ</t>
    </rPh>
    <phoneticPr fontId="1"/>
  </si>
  <si>
    <t>（最大４ｃｈ）</t>
    <rPh sb="1" eb="3">
      <t>サイダイ</t>
    </rPh>
    <phoneticPr fontId="1"/>
  </si>
  <si>
    <t>ch録音</t>
    <rPh sb="2" eb="4">
      <t>ロクオン</t>
    </rPh>
    <phoneticPr fontId="1"/>
  </si>
  <si>
    <t>オーディオ帯域</t>
    <rPh sb="5" eb="7">
      <t>タイイキ</t>
    </rPh>
    <phoneticPr fontId="1"/>
  </si>
  <si>
    <t>合計</t>
    <rPh sb="0" eb="2">
      <t>ゴウケイ</t>
    </rPh>
    <phoneticPr fontId="1"/>
  </si>
  <si>
    <t>時間</t>
    <rPh sb="0" eb="2">
      <t>ジカン</t>
    </rPh>
    <phoneticPr fontId="1"/>
  </si>
  <si>
    <t>日数</t>
    <rPh sb="0" eb="2">
      <t>ニッスウ</t>
    </rPh>
    <phoneticPr fontId="1"/>
  </si>
  <si>
    <t>月</t>
    <rPh sb="0" eb="1">
      <t>ツキ</t>
    </rPh>
    <phoneticPr fontId="1"/>
  </si>
  <si>
    <t>時間の場合</t>
    <rPh sb="0" eb="2">
      <t>ジカン</t>
    </rPh>
    <rPh sb="3" eb="5">
      <t>バアイ</t>
    </rPh>
    <phoneticPr fontId="1"/>
  </si>
  <si>
    <t>月間</t>
    <rPh sb="0" eb="1">
      <t>ゲツ</t>
    </rPh>
    <rPh sb="1" eb="2">
      <t>カン</t>
    </rPh>
    <phoneticPr fontId="1"/>
  </si>
  <si>
    <t>日間</t>
    <rPh sb="0" eb="1">
      <t>ニチ</t>
    </rPh>
    <rPh sb="1" eb="2">
      <t>カン</t>
    </rPh>
    <phoneticPr fontId="1"/>
  </si>
  <si>
    <t>週あたりのスケジュールを設定する</t>
    <rPh sb="0" eb="1">
      <t>シュウ</t>
    </rPh>
    <rPh sb="12" eb="14">
      <t>セッテイ</t>
    </rPh>
    <phoneticPr fontId="1"/>
  </si>
  <si>
    <t>コマ数</t>
    <rPh sb="2" eb="3">
      <t>スウ</t>
    </rPh>
    <phoneticPr fontId="1"/>
  </si>
  <si>
    <t>週当たりの容量</t>
    <rPh sb="0" eb="1">
      <t>シュウ</t>
    </rPh>
    <rPh sb="1" eb="2">
      <t>ア</t>
    </rPh>
    <rPh sb="5" eb="7">
      <t>ヨウリョウ</t>
    </rPh>
    <phoneticPr fontId="1"/>
  </si>
  <si>
    <t>ＨＤＤ容量</t>
    <rPh sb="3" eb="5">
      <t>ヨウリョウ</t>
    </rPh>
    <phoneticPr fontId="1"/>
  </si>
  <si>
    <t>ＧＢの場合</t>
    <rPh sb="3" eb="5">
      <t>バアイ</t>
    </rPh>
    <phoneticPr fontId="1"/>
  </si>
  <si>
    <t>週間を録画可能</t>
    <rPh sb="0" eb="2">
      <t>シュウカン</t>
    </rPh>
    <rPh sb="3" eb="5">
      <t>ロクガ</t>
    </rPh>
    <rPh sb="5" eb="7">
      <t>カノウ</t>
    </rPh>
    <phoneticPr fontId="1"/>
  </si>
  <si>
    <t>年間</t>
    <rPh sb="0" eb="2">
      <t>ネンカン</t>
    </rPh>
    <phoneticPr fontId="1"/>
  </si>
  <si>
    <t>日間</t>
    <rPh sb="0" eb="2">
      <t>ニチカン</t>
    </rPh>
    <phoneticPr fontId="1"/>
  </si>
  <si>
    <t>解像度・画質(kbyte/コマ)</t>
    <rPh sb="0" eb="3">
      <t>カイゾウド</t>
    </rPh>
    <rPh sb="4" eb="6">
      <t>ガシツ</t>
    </rPh>
    <phoneticPr fontId="1"/>
  </si>
  <si>
    <t>データ</t>
    <phoneticPr fontId="1"/>
  </si>
  <si>
    <t>開始時間</t>
    <rPh sb="0" eb="2">
      <t>カイシ</t>
    </rPh>
    <rPh sb="2" eb="4">
      <t>ジカン</t>
    </rPh>
    <phoneticPr fontId="1"/>
  </si>
  <si>
    <t>終了時間</t>
    <rPh sb="0" eb="2">
      <t>シュウリョウ</t>
    </rPh>
    <rPh sb="2" eb="4">
      <t>ジカン</t>
    </rPh>
    <phoneticPr fontId="1"/>
  </si>
  <si>
    <t>録画時間</t>
    <rPh sb="0" eb="2">
      <t>ロクガ</t>
    </rPh>
    <rPh sb="2" eb="4">
      <t>ジカン</t>
    </rPh>
    <phoneticPr fontId="1"/>
  </si>
  <si>
    <t>期間（ｈ）</t>
    <rPh sb="0" eb="2">
      <t>キカン</t>
    </rPh>
    <phoneticPr fontId="1"/>
  </si>
  <si>
    <t>1日の録画時間(15分単位）</t>
    <rPh sb="1" eb="2">
      <t>ニチ</t>
    </rPh>
    <rPh sb="3" eb="5">
      <t>ロクガ</t>
    </rPh>
    <rPh sb="5" eb="7">
      <t>ジカン</t>
    </rPh>
    <rPh sb="10" eb="11">
      <t>フン</t>
    </rPh>
    <rPh sb="11" eb="13">
      <t>タンイ</t>
    </rPh>
    <phoneticPr fontId="1"/>
  </si>
  <si>
    <t>オーディオ
録音ch数</t>
    <rPh sb="6" eb="8">
      <t>ロクオン</t>
    </rPh>
    <rPh sb="10" eb="11">
      <t>スウ</t>
    </rPh>
    <phoneticPr fontId="1"/>
  </si>
  <si>
    <t>曜日</t>
    <rPh sb="0" eb="2">
      <t>ヨウビ</t>
    </rPh>
    <phoneticPr fontId="1"/>
  </si>
  <si>
    <t>月-金</t>
    <rPh sb="0" eb="1">
      <t>ゲツ</t>
    </rPh>
    <rPh sb="2" eb="3">
      <t>キン</t>
    </rPh>
    <phoneticPr fontId="1"/>
  </si>
  <si>
    <t>土</t>
    <rPh sb="0" eb="1">
      <t>ド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</si>
  <si>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</si>
  <si>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</si>
  <si>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</si>
  <si>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</si>
  <si>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</si>
  <si>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</si>
  <si>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休日</t>
    <rPh sb="0" eb="2">
      <t>キュウジツ</t>
    </rPh>
    <phoneticPr fontId="1"/>
  </si>
  <si>
    <t>全て</t>
    <rPh sb="0" eb="1">
      <t>スベ</t>
    </rPh>
    <phoneticPr fontId="1"/>
  </si>
  <si>
    <t>(PCM方式）</t>
    <rPh sb="4" eb="6">
      <t>ホウシキ</t>
    </rPh>
    <phoneticPr fontId="1"/>
  </si>
  <si>
    <t>Mbyte</t>
  </si>
  <si>
    <t>オーディオ入力数</t>
    <rPh sb="5" eb="7">
      <t>ニュウリョク</t>
    </rPh>
    <rPh sb="7" eb="8">
      <t>スウ</t>
    </rPh>
    <phoneticPr fontId="1"/>
  </si>
  <si>
    <t>か月</t>
    <rPh sb="1" eb="2">
      <t>ゲツ</t>
    </rPh>
    <phoneticPr fontId="1"/>
  </si>
  <si>
    <t>kByte/secを使用します。</t>
    <rPh sb="10" eb="12">
      <t>シヨウ</t>
    </rPh>
    <phoneticPr fontId="1"/>
  </si>
  <si>
    <t>※標準解像度で480ipsの録画が可能</t>
    <rPh sb="1" eb="3">
      <t>ヒョウジュン</t>
    </rPh>
    <rPh sb="3" eb="6">
      <t>カイゾウド</t>
    </rPh>
    <rPh sb="14" eb="16">
      <t>ロクガ</t>
    </rPh>
    <rPh sb="17" eb="19">
      <t>カノウ</t>
    </rPh>
    <phoneticPr fontId="1"/>
  </si>
  <si>
    <t>オーディオデータ
(kbyte/s)</t>
    <phoneticPr fontId="1"/>
  </si>
  <si>
    <t>コメント記入欄</t>
    <rPh sb="4" eb="6">
      <t>キニュウ</t>
    </rPh>
    <rPh sb="6" eb="7">
      <t>ラン</t>
    </rPh>
    <phoneticPr fontId="1"/>
  </si>
  <si>
    <t>標準解像度
356×240
(CIF)</t>
    <rPh sb="0" eb="2">
      <t>ヒョウジュン</t>
    </rPh>
    <rPh sb="2" eb="5">
      <t>カイゾウド</t>
    </rPh>
    <phoneticPr fontId="1"/>
  </si>
  <si>
    <t>スケジュール</t>
    <phoneticPr fontId="1"/>
  </si>
  <si>
    <t>データ</t>
    <phoneticPr fontId="1"/>
  </si>
  <si>
    <t>サイズ(KB)</t>
    <phoneticPr fontId="1"/>
  </si>
  <si>
    <t>GBタイプ</t>
    <phoneticPr fontId="1"/>
  </si>
  <si>
    <t>バックアップファイルの期間の簡易計算</t>
    <rPh sb="11" eb="13">
      <t>キカン</t>
    </rPh>
    <rPh sb="14" eb="16">
      <t>カンイ</t>
    </rPh>
    <rPh sb="16" eb="18">
      <t>ケイサン</t>
    </rPh>
    <phoneticPr fontId="1"/>
  </si>
  <si>
    <t>CD</t>
    <phoneticPr fontId="1"/>
  </si>
  <si>
    <t>DVD</t>
    <phoneticPr fontId="1"/>
  </si>
  <si>
    <t>録画サイズ</t>
    <rPh sb="0" eb="2">
      <t>ロクガ</t>
    </rPh>
    <phoneticPr fontId="1"/>
  </si>
  <si>
    <t>(kB)</t>
    <phoneticPr fontId="1"/>
  </si>
  <si>
    <t>バックアップ期間</t>
    <rPh sb="6" eb="8">
      <t>キカン</t>
    </rPh>
    <phoneticPr fontId="1"/>
  </si>
  <si>
    <t>録画コマ数</t>
    <rPh sb="0" eb="2">
      <t>ロクガ</t>
    </rPh>
    <rPh sb="4" eb="5">
      <t>スウ</t>
    </rPh>
    <phoneticPr fontId="1"/>
  </si>
  <si>
    <t>ips</t>
    <phoneticPr fontId="1"/>
  </si>
  <si>
    <t>台</t>
    <rPh sb="0" eb="1">
      <t>ダイ</t>
    </rPh>
    <phoneticPr fontId="1"/>
  </si>
  <si>
    <t>上記計算は目安です。</t>
    <rPh sb="0" eb="2">
      <t>ジョウキ</t>
    </rPh>
    <rPh sb="2" eb="4">
      <t>ケイサン</t>
    </rPh>
    <rPh sb="5" eb="7">
      <t>メヤス</t>
    </rPh>
    <phoneticPr fontId="1"/>
  </si>
  <si>
    <t>高解像度
704×240
(2CIF)</t>
    <rPh sb="0" eb="4">
      <t>コウカイゾウド</t>
    </rPh>
    <phoneticPr fontId="1"/>
  </si>
  <si>
    <t>MBの場合</t>
    <rPh sb="3" eb="5">
      <t>バアイ</t>
    </rPh>
    <phoneticPr fontId="1"/>
  </si>
  <si>
    <t>分間</t>
    <rPh sb="0" eb="1">
      <t>フン</t>
    </rPh>
    <rPh sb="1" eb="2">
      <t>カン</t>
    </rPh>
    <phoneticPr fontId="1"/>
  </si>
  <si>
    <t>動画保存では</t>
    <rPh sb="0" eb="2">
      <t>ドウガ</t>
    </rPh>
    <rPh sb="2" eb="4">
      <t>ホゾン</t>
    </rPh>
    <phoneticPr fontId="1"/>
  </si>
  <si>
    <t>(最大2000MB)</t>
    <rPh sb="1" eb="3">
      <t>サイダイ</t>
    </rPh>
    <phoneticPr fontId="1"/>
  </si>
  <si>
    <t>kbyte</t>
    <phoneticPr fontId="1"/>
  </si>
  <si>
    <t>最高解像度
704×480
(4CIF)</t>
    <rPh sb="0" eb="2">
      <t>サイコウ</t>
    </rPh>
    <rPh sb="2" eb="5">
      <t>カイゾウド</t>
    </rPh>
    <phoneticPr fontId="1"/>
  </si>
  <si>
    <t>最高解像度</t>
    <rPh sb="0" eb="2">
      <t>サイコウ</t>
    </rPh>
    <rPh sb="2" eb="5">
      <t>カイゾウド</t>
    </rPh>
    <phoneticPr fontId="1"/>
  </si>
  <si>
    <t>1ipsあたり</t>
    <phoneticPr fontId="1"/>
  </si>
  <si>
    <t>1コマあたりのデータサイズ</t>
    <phoneticPr fontId="1"/>
  </si>
  <si>
    <t>オーディオデータ</t>
    <phoneticPr fontId="1"/>
  </si>
  <si>
    <t>GBタイプ</t>
    <phoneticPr fontId="1"/>
  </si>
  <si>
    <t>ZR-X16L</t>
    <phoneticPr fontId="1"/>
  </si>
  <si>
    <t>Mbyte</t>
    <phoneticPr fontId="1"/>
  </si>
  <si>
    <t>本計算表はＩＰカメラの録画を含みません。IPカメラの録画を行う場合は別途IPカメラメーカーの計算を参照する必要があります。</t>
    <rPh sb="0" eb="1">
      <t>ホン</t>
    </rPh>
    <rPh sb="1" eb="3">
      <t>ケイサン</t>
    </rPh>
    <rPh sb="3" eb="4">
      <t>ヒョウ</t>
    </rPh>
    <rPh sb="11" eb="13">
      <t>ロクガ</t>
    </rPh>
    <rPh sb="14" eb="15">
      <t>フク</t>
    </rPh>
    <rPh sb="26" eb="28">
      <t>ロクガ</t>
    </rPh>
    <rPh sb="29" eb="30">
      <t>オコナ</t>
    </rPh>
    <rPh sb="31" eb="33">
      <t>バアイ</t>
    </rPh>
    <rPh sb="34" eb="36">
      <t>ベット</t>
    </rPh>
    <rPh sb="46" eb="48">
      <t>ケイサン</t>
    </rPh>
    <rPh sb="49" eb="51">
      <t>サンショウ</t>
    </rPh>
    <rPh sb="53" eb="55">
      <t>ヒツヨウ</t>
    </rPh>
    <phoneticPr fontId="1"/>
  </si>
  <si>
    <t>録画容量　詳細計算(ZR-X16L)</t>
    <rPh sb="0" eb="2">
      <t>ロクガ</t>
    </rPh>
    <rPh sb="2" eb="4">
      <t>ヨウリョウ</t>
    </rPh>
    <rPh sb="5" eb="7">
      <t>ショウサイ</t>
    </rPh>
    <rPh sb="7" eb="9">
      <t>ケイサン</t>
    </rPh>
    <phoneticPr fontId="1"/>
  </si>
  <si>
    <t>(720H用)</t>
    <rPh sb="5" eb="6">
      <t>ヨウ</t>
    </rPh>
    <phoneticPr fontId="1"/>
  </si>
  <si>
    <t>ZR-X16Lの場合</t>
    <rPh sb="8" eb="10">
      <t>バアイ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</si>
</sst>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76" formatCode="0.0_ "/>
    <numFmt numFmtId="177" formatCode="######.#&quot;h&quot;"/>
    <numFmt numFmtId="178" formatCode="0.0_);[Red]\(0.0\)"/>
    <numFmt numFmtId="179" formatCode="###.#&quot;(コマ/秒）&quot;"/>
    <numFmt numFmtId="180" formatCode="h:mm;@"/>
    <numFmt numFmtId="181" formatCode="####&quot;MB&quot;"/>
    <numFmt numFmtId="182" formatCode="#,##0.0_ "/>
    <numFmt numFmtId="183" formatCode="0.00_ "/>
    <numFmt numFmtId="184" formatCode="######.#&quot;日&quot;"/>
    <numFmt numFmtId="185" formatCode="######.#&quot;ｈ&quot;"/>
    <numFmt numFmtId="186" formatCode="####&quot;kByte&quot;"/>
    <numFmt numFmtId="187" formatCode="0_ "/>
    <numFmt numFmtId="188" formatCode="####.#&quot;kByte&quot;"/>
  </numFmts>
  <fonts count="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26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18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77">
    <xf numFmtId="0" fontId="0" fillId="0" borderId="0" xfId="0">
      <alignment vertical="center"/>
    </xf>
    <xf numFmtId="177" fontId="2" fillId="0" borderId="1" xfId="0" applyNumberFormat="1" applyFont="1" applyBorder="1" applyAlignment="1">
      <alignment vertical="center" shrinkToFi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7" fontId="2" fillId="0" borderId="7" xfId="0" applyNumberFormat="1" applyFont="1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179" fontId="2" fillId="0" borderId="9" xfId="0" applyNumberFormat="1" applyFont="1" applyBorder="1" applyAlignment="1">
      <alignment horizontal="center" vertical="center" shrinkToFit="1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78" fontId="0" fillId="0" borderId="0" xfId="0" applyNumberFormat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0" xfId="0" applyBorder="1" applyAlignment="1">
      <alignment horizontal="center" vertical="center"/>
    </xf>
    <xf numFmtId="176" fontId="0" fillId="0" borderId="10" xfId="0" applyNumberFormat="1" applyBorder="1">
      <alignment vertical="center"/>
    </xf>
    <xf numFmtId="0" fontId="0" fillId="0" borderId="17" xfId="0" applyBorder="1">
      <alignment vertical="center"/>
    </xf>
    <xf numFmtId="176" fontId="0" fillId="0" borderId="0" xfId="0" applyNumberFormat="1" applyBorder="1">
      <alignment vertical="center"/>
    </xf>
    <xf numFmtId="0" fontId="0" fillId="0" borderId="18" xfId="0" applyBorder="1">
      <alignment vertical="center"/>
    </xf>
    <xf numFmtId="0" fontId="0" fillId="0" borderId="10" xfId="0" applyBorder="1" applyAlignment="1">
      <alignment horizontal="left"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 wrapText="1"/>
    </xf>
    <xf numFmtId="183" fontId="0" fillId="0" borderId="11" xfId="0" applyNumberFormat="1" applyBorder="1">
      <alignment vertical="center"/>
    </xf>
    <xf numFmtId="0" fontId="3" fillId="0" borderId="0" xfId="0" applyFont="1">
      <alignment vertical="center"/>
    </xf>
    <xf numFmtId="0" fontId="0" fillId="0" borderId="22" xfId="0" applyBorder="1">
      <alignment vertical="center"/>
    </xf>
    <xf numFmtId="182" fontId="0" fillId="0" borderId="2" xfId="0" applyNumberFormat="1" applyBorder="1">
      <alignment vertical="center"/>
    </xf>
    <xf numFmtId="183" fontId="0" fillId="0" borderId="0" xfId="0" applyNumberFormat="1" applyBorder="1">
      <alignment vertical="center"/>
    </xf>
    <xf numFmtId="0" fontId="0" fillId="0" borderId="0" xfId="0" applyBorder="1" applyAlignment="1">
      <alignment vertical="center"/>
    </xf>
    <xf numFmtId="0" fontId="0" fillId="0" borderId="8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9" xfId="0" applyBorder="1">
      <alignment vertical="center"/>
    </xf>
    <xf numFmtId="182" fontId="0" fillId="0" borderId="9" xfId="0" applyNumberFormat="1" applyBorder="1">
      <alignment vertical="center"/>
    </xf>
    <xf numFmtId="0" fontId="0" fillId="0" borderId="23" xfId="0" applyBorder="1">
      <alignment vertical="center"/>
    </xf>
    <xf numFmtId="180" fontId="0" fillId="0" borderId="0" xfId="0" applyNumberFormat="1">
      <alignment vertical="center"/>
    </xf>
    <xf numFmtId="180" fontId="0" fillId="0" borderId="2" xfId="0" applyNumberFormat="1" applyBorder="1" applyAlignment="1">
      <alignment horizontal="center" vertical="center"/>
    </xf>
    <xf numFmtId="180" fontId="0" fillId="0" borderId="1" xfId="0" applyNumberFormat="1" applyBorder="1" applyAlignment="1">
      <alignment horizontal="center" vertical="center"/>
    </xf>
    <xf numFmtId="180" fontId="0" fillId="0" borderId="5" xfId="0" applyNumberFormat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 shrinkToFit="1"/>
    </xf>
    <xf numFmtId="184" fontId="2" fillId="0" borderId="1" xfId="0" applyNumberFormat="1" applyFont="1" applyBorder="1" applyAlignment="1">
      <alignment vertical="center" shrinkToFit="1"/>
    </xf>
    <xf numFmtId="177" fontId="2" fillId="2" borderId="1" xfId="0" applyNumberFormat="1" applyFont="1" applyFill="1" applyBorder="1" applyAlignment="1">
      <alignment vertical="center" shrinkToFit="1"/>
    </xf>
    <xf numFmtId="184" fontId="2" fillId="2" borderId="1" xfId="0" applyNumberFormat="1" applyFont="1" applyFill="1" applyBorder="1" applyAlignment="1">
      <alignment vertical="center" shrinkToFit="1"/>
    </xf>
    <xf numFmtId="177" fontId="2" fillId="2" borderId="7" xfId="0" applyNumberFormat="1" applyFont="1" applyFill="1" applyBorder="1" applyAlignment="1">
      <alignment vertical="center" shrinkToFit="1"/>
    </xf>
    <xf numFmtId="184" fontId="2" fillId="2" borderId="7" xfId="0" applyNumberFormat="1" applyFont="1" applyFill="1" applyBorder="1" applyAlignment="1">
      <alignment vertical="center" shrinkToFit="1"/>
    </xf>
    <xf numFmtId="184" fontId="2" fillId="0" borderId="7" xfId="0" applyNumberFormat="1" applyFont="1" applyBorder="1" applyAlignment="1">
      <alignment vertical="center" shrinkToFit="1"/>
    </xf>
    <xf numFmtId="184" fontId="2" fillId="0" borderId="5" xfId="0" applyNumberFormat="1" applyFont="1" applyBorder="1" applyAlignment="1">
      <alignment vertical="center" shrinkToFit="1"/>
    </xf>
    <xf numFmtId="184" fontId="2" fillId="0" borderId="6" xfId="0" applyNumberFormat="1" applyFont="1" applyBorder="1" applyAlignment="1">
      <alignment vertical="center" shrinkToFit="1"/>
    </xf>
    <xf numFmtId="177" fontId="2" fillId="2" borderId="15" xfId="0" applyNumberFormat="1" applyFont="1" applyFill="1" applyBorder="1" applyAlignment="1">
      <alignment vertical="center" shrinkToFit="1"/>
    </xf>
    <xf numFmtId="177" fontId="2" fillId="2" borderId="24" xfId="0" applyNumberFormat="1" applyFont="1" applyFill="1" applyBorder="1" applyAlignment="1">
      <alignment vertical="center" shrinkToFit="1"/>
    </xf>
    <xf numFmtId="177" fontId="2" fillId="2" borderId="2" xfId="0" applyNumberFormat="1" applyFont="1" applyFill="1" applyBorder="1" applyAlignment="1">
      <alignment vertical="center" shrinkToFit="1"/>
    </xf>
    <xf numFmtId="177" fontId="2" fillId="2" borderId="3" xfId="0" applyNumberFormat="1" applyFont="1" applyFill="1" applyBorder="1" applyAlignment="1">
      <alignment vertical="center" shrinkToFit="1"/>
    </xf>
    <xf numFmtId="0" fontId="0" fillId="0" borderId="0" xfId="0" applyFill="1">
      <alignment vertical="center"/>
    </xf>
    <xf numFmtId="182" fontId="0" fillId="0" borderId="1" xfId="0" applyNumberFormat="1" applyBorder="1">
      <alignment vertical="center"/>
    </xf>
    <xf numFmtId="182" fontId="0" fillId="0" borderId="5" xfId="0" applyNumberFormat="1" applyBorder="1">
      <alignment vertical="center"/>
    </xf>
    <xf numFmtId="0" fontId="0" fillId="0" borderId="25" xfId="0" applyBorder="1" applyAlignment="1">
      <alignment vertical="center" shrinkToFit="1"/>
    </xf>
    <xf numFmtId="0" fontId="0" fillId="0" borderId="26" xfId="0" applyFill="1" applyBorder="1" applyAlignment="1">
      <alignment horizontal="center" vertical="center" shrinkToFit="1"/>
    </xf>
    <xf numFmtId="0" fontId="2" fillId="0" borderId="26" xfId="0" applyFont="1" applyFill="1" applyBorder="1" applyAlignment="1">
      <alignment horizontal="center" vertical="center" shrinkToFit="1"/>
    </xf>
    <xf numFmtId="177" fontId="2" fillId="3" borderId="27" xfId="0" applyNumberFormat="1" applyFont="1" applyFill="1" applyBorder="1" applyAlignment="1">
      <alignment vertical="center" shrinkToFit="1"/>
    </xf>
    <xf numFmtId="177" fontId="2" fillId="3" borderId="28" xfId="0" applyNumberFormat="1" applyFont="1" applyFill="1" applyBorder="1" applyAlignment="1">
      <alignment vertical="center" shrinkToFit="1"/>
    </xf>
    <xf numFmtId="177" fontId="2" fillId="3" borderId="29" xfId="0" applyNumberFormat="1" applyFont="1" applyFill="1" applyBorder="1" applyAlignment="1">
      <alignment vertical="center" shrinkToFit="1"/>
    </xf>
    <xf numFmtId="177" fontId="2" fillId="2" borderId="30" xfId="0" applyNumberFormat="1" applyFont="1" applyFill="1" applyBorder="1" applyAlignment="1">
      <alignment vertical="center" shrinkToFit="1"/>
    </xf>
    <xf numFmtId="184" fontId="2" fillId="2" borderId="27" xfId="0" applyNumberFormat="1" applyFont="1" applyFill="1" applyBorder="1" applyAlignment="1">
      <alignment vertical="center" shrinkToFit="1"/>
    </xf>
    <xf numFmtId="177" fontId="2" fillId="0" borderId="27" xfId="0" applyNumberFormat="1" applyFont="1" applyBorder="1" applyAlignment="1">
      <alignment vertical="center" shrinkToFit="1"/>
    </xf>
    <xf numFmtId="184" fontId="2" fillId="0" borderId="27" xfId="0" applyNumberFormat="1" applyFont="1" applyBorder="1" applyAlignment="1">
      <alignment vertical="center" shrinkToFit="1"/>
    </xf>
    <xf numFmtId="177" fontId="2" fillId="2" borderId="27" xfId="0" applyNumberFormat="1" applyFont="1" applyFill="1" applyBorder="1" applyAlignment="1">
      <alignment vertical="center" shrinkToFit="1"/>
    </xf>
    <xf numFmtId="184" fontId="2" fillId="0" borderId="29" xfId="0" applyNumberFormat="1" applyFont="1" applyBorder="1" applyAlignment="1">
      <alignment vertical="center" shrinkToFit="1"/>
    </xf>
    <xf numFmtId="0" fontId="0" fillId="0" borderId="0" xfId="0" applyAlignment="1">
      <alignment horizontal="right" vertical="center"/>
    </xf>
    <xf numFmtId="0" fontId="4" fillId="0" borderId="0" xfId="0" applyFont="1">
      <alignment vertical="center"/>
    </xf>
    <xf numFmtId="187" fontId="0" fillId="0" borderId="0" xfId="0" applyNumberFormat="1">
      <alignment vertical="center"/>
    </xf>
    <xf numFmtId="184" fontId="2" fillId="0" borderId="31" xfId="0" applyNumberFormat="1" applyFont="1" applyFill="1" applyBorder="1" applyAlignment="1">
      <alignment vertical="center" shrinkToFit="1"/>
    </xf>
    <xf numFmtId="184" fontId="2" fillId="0" borderId="14" xfId="0" applyNumberFormat="1" applyFont="1" applyFill="1" applyBorder="1" applyAlignment="1">
      <alignment vertical="center" shrinkToFit="1"/>
    </xf>
    <xf numFmtId="184" fontId="2" fillId="0" borderId="32" xfId="0" applyNumberFormat="1" applyFont="1" applyFill="1" applyBorder="1" applyAlignment="1">
      <alignment vertical="center" shrinkToFit="1"/>
    </xf>
    <xf numFmtId="184" fontId="2" fillId="0" borderId="1" xfId="0" applyNumberFormat="1" applyFont="1" applyFill="1" applyBorder="1" applyAlignment="1">
      <alignment vertical="center" shrinkToFit="1"/>
    </xf>
    <xf numFmtId="177" fontId="2" fillId="3" borderId="33" xfId="0" applyNumberFormat="1" applyFont="1" applyFill="1" applyBorder="1" applyAlignment="1">
      <alignment vertical="center" shrinkToFit="1"/>
    </xf>
    <xf numFmtId="177" fontId="2" fillId="0" borderId="33" xfId="0" applyNumberFormat="1" applyFont="1" applyBorder="1" applyAlignment="1">
      <alignment vertical="center" shrinkToFit="1"/>
    </xf>
    <xf numFmtId="184" fontId="2" fillId="0" borderId="33" xfId="0" applyNumberFormat="1" applyFont="1" applyFill="1" applyBorder="1" applyAlignment="1">
      <alignment vertical="center" shrinkToFit="1"/>
    </xf>
    <xf numFmtId="184" fontId="2" fillId="0" borderId="11" xfId="0" applyNumberFormat="1" applyFont="1" applyFill="1" applyBorder="1" applyAlignment="1">
      <alignment vertical="center" shrinkToFit="1"/>
    </xf>
    <xf numFmtId="184" fontId="2" fillId="0" borderId="7" xfId="0" applyNumberFormat="1" applyFont="1" applyFill="1" applyBorder="1" applyAlignment="1">
      <alignment vertical="center" shrinkToFit="1"/>
    </xf>
    <xf numFmtId="177" fontId="2" fillId="0" borderId="21" xfId="0" applyNumberFormat="1" applyFont="1" applyBorder="1" applyAlignment="1">
      <alignment vertical="center" shrinkToFit="1"/>
    </xf>
    <xf numFmtId="184" fontId="2" fillId="0" borderId="21" xfId="0" applyNumberFormat="1" applyFont="1" applyFill="1" applyBorder="1" applyAlignment="1">
      <alignment vertical="center" shrinkToFit="1"/>
    </xf>
    <xf numFmtId="177" fontId="2" fillId="3" borderId="34" xfId="0" applyNumberFormat="1" applyFont="1" applyFill="1" applyBorder="1" applyAlignment="1">
      <alignment vertical="center" shrinkToFit="1"/>
    </xf>
    <xf numFmtId="177" fontId="2" fillId="3" borderId="35" xfId="0" applyNumberFormat="1" applyFont="1" applyFill="1" applyBorder="1" applyAlignment="1">
      <alignment vertical="center" shrinkToFit="1"/>
    </xf>
    <xf numFmtId="184" fontId="2" fillId="0" borderId="4" xfId="0" applyNumberFormat="1" applyFont="1" applyFill="1" applyBorder="1" applyAlignment="1">
      <alignment vertical="center" shrinkToFit="1"/>
    </xf>
    <xf numFmtId="184" fontId="2" fillId="0" borderId="5" xfId="0" applyNumberFormat="1" applyFont="1" applyFill="1" applyBorder="1" applyAlignment="1">
      <alignment vertical="center" shrinkToFit="1"/>
    </xf>
    <xf numFmtId="184" fontId="2" fillId="0" borderId="6" xfId="0" applyNumberFormat="1" applyFont="1" applyFill="1" applyBorder="1" applyAlignment="1">
      <alignment vertical="center" shrinkToFit="1"/>
    </xf>
    <xf numFmtId="0" fontId="4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179" fontId="2" fillId="0" borderId="23" xfId="0" applyNumberFormat="1" applyFont="1" applyBorder="1" applyAlignment="1">
      <alignment horizontal="center" vertical="center" shrinkToFit="1"/>
    </xf>
    <xf numFmtId="177" fontId="2" fillId="2" borderId="33" xfId="0" applyNumberFormat="1" applyFont="1" applyFill="1" applyBorder="1" applyAlignment="1">
      <alignment vertical="center" shrinkToFit="1"/>
    </xf>
    <xf numFmtId="177" fontId="2" fillId="2" borderId="21" xfId="0" applyNumberFormat="1" applyFont="1" applyFill="1" applyBorder="1" applyAlignment="1">
      <alignment vertical="center" shrinkToFit="1"/>
    </xf>
    <xf numFmtId="177" fontId="2" fillId="2" borderId="22" xfId="0" applyNumberFormat="1" applyFont="1" applyFill="1" applyBorder="1" applyAlignment="1">
      <alignment vertical="center" shrinkToFit="1"/>
    </xf>
    <xf numFmtId="184" fontId="2" fillId="2" borderId="21" xfId="0" applyNumberFormat="1" applyFont="1" applyFill="1" applyBorder="1" applyAlignment="1">
      <alignment vertical="center" shrinkToFit="1"/>
    </xf>
    <xf numFmtId="177" fontId="2" fillId="2" borderId="36" xfId="0" applyNumberFormat="1" applyFont="1" applyFill="1" applyBorder="1" applyAlignment="1">
      <alignment vertical="center" shrinkToFit="1"/>
    </xf>
    <xf numFmtId="177" fontId="2" fillId="2" borderId="37" xfId="0" applyNumberFormat="1" applyFont="1" applyFill="1" applyBorder="1" applyAlignment="1">
      <alignment vertical="center" shrinkToFit="1"/>
    </xf>
    <xf numFmtId="184" fontId="2" fillId="2" borderId="33" xfId="0" applyNumberFormat="1" applyFont="1" applyFill="1" applyBorder="1" applyAlignment="1">
      <alignment vertical="center" shrinkToFit="1"/>
    </xf>
    <xf numFmtId="179" fontId="2" fillId="0" borderId="8" xfId="0" applyNumberFormat="1" applyFont="1" applyBorder="1" applyAlignment="1">
      <alignment horizontal="center" vertical="center" shrinkToFit="1"/>
    </xf>
    <xf numFmtId="183" fontId="0" fillId="0" borderId="10" xfId="0" applyNumberFormat="1" applyBorder="1">
      <alignment vertical="center"/>
    </xf>
    <xf numFmtId="177" fontId="2" fillId="0" borderId="21" xfId="0" applyNumberFormat="1" applyFont="1" applyFill="1" applyBorder="1" applyAlignment="1">
      <alignment vertical="center" shrinkToFit="1"/>
    </xf>
    <xf numFmtId="0" fontId="0" fillId="0" borderId="5" xfId="0" applyBorder="1" applyAlignment="1">
      <alignment horizontal="left" vertical="center" indent="1"/>
    </xf>
    <xf numFmtId="0" fontId="0" fillId="4" borderId="2" xfId="0" applyFill="1" applyBorder="1" applyAlignment="1">
      <alignment horizontal="left" vertical="center" indent="1"/>
    </xf>
    <xf numFmtId="0" fontId="0" fillId="4" borderId="3" xfId="0" applyFill="1" applyBorder="1" applyAlignment="1">
      <alignment horizontal="right" vertical="center" indent="1"/>
    </xf>
    <xf numFmtId="176" fontId="0" fillId="4" borderId="38" xfId="0" applyNumberFormat="1" applyFill="1" applyBorder="1">
      <alignment vertical="center"/>
    </xf>
    <xf numFmtId="0" fontId="0" fillId="4" borderId="41" xfId="0" applyFill="1" applyBorder="1">
      <alignment vertical="center"/>
    </xf>
    <xf numFmtId="176" fontId="0" fillId="4" borderId="22" xfId="0" applyNumberFormat="1" applyFill="1" applyBorder="1">
      <alignment vertical="center"/>
    </xf>
    <xf numFmtId="0" fontId="0" fillId="4" borderId="3" xfId="0" applyFill="1" applyBorder="1">
      <alignment vertical="center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right" vertical="center" indent="1"/>
    </xf>
    <xf numFmtId="176" fontId="0" fillId="0" borderId="42" xfId="0" applyNumberFormat="1" applyBorder="1">
      <alignment vertical="center"/>
    </xf>
    <xf numFmtId="0" fontId="0" fillId="0" borderId="43" xfId="0" applyBorder="1">
      <alignment vertical="center"/>
    </xf>
    <xf numFmtId="176" fontId="0" fillId="0" borderId="21" xfId="0" applyNumberFormat="1" applyBorder="1">
      <alignment vertical="center"/>
    </xf>
    <xf numFmtId="0" fontId="0" fillId="4" borderId="1" xfId="0" applyFill="1" applyBorder="1" applyAlignment="1">
      <alignment horizontal="left" vertical="center" indent="1"/>
    </xf>
    <xf numFmtId="0" fontId="0" fillId="4" borderId="7" xfId="0" applyFill="1" applyBorder="1" applyAlignment="1">
      <alignment horizontal="right" vertical="center" indent="1"/>
    </xf>
    <xf numFmtId="176" fontId="0" fillId="4" borderId="42" xfId="0" applyNumberFormat="1" applyFill="1" applyBorder="1">
      <alignment vertical="center"/>
    </xf>
    <xf numFmtId="0" fontId="0" fillId="4" borderId="43" xfId="0" applyFill="1" applyBorder="1">
      <alignment vertical="center"/>
    </xf>
    <xf numFmtId="176" fontId="0" fillId="4" borderId="21" xfId="0" applyNumberFormat="1" applyFill="1" applyBorder="1">
      <alignment vertical="center"/>
    </xf>
    <xf numFmtId="0" fontId="0" fillId="4" borderId="7" xfId="0" applyFill="1" applyBorder="1">
      <alignment vertical="center"/>
    </xf>
    <xf numFmtId="0" fontId="0" fillId="0" borderId="6" xfId="0" applyBorder="1" applyAlignment="1">
      <alignment horizontal="right" vertical="center" indent="1"/>
    </xf>
    <xf numFmtId="176" fontId="0" fillId="0" borderId="19" xfId="0" applyNumberFormat="1" applyBorder="1">
      <alignment vertical="center"/>
    </xf>
    <xf numFmtId="0" fontId="0" fillId="0" borderId="44" xfId="0" applyBorder="1">
      <alignment vertical="center"/>
    </xf>
    <xf numFmtId="176" fontId="0" fillId="0" borderId="4" xfId="0" applyNumberFormat="1" applyBorder="1">
      <alignment vertical="center"/>
    </xf>
    <xf numFmtId="0" fontId="0" fillId="4" borderId="15" xfId="0" applyFill="1" applyBorder="1" applyAlignment="1">
      <alignment horizontal="left" vertical="center" indent="1"/>
    </xf>
    <xf numFmtId="0" fontId="0" fillId="4" borderId="24" xfId="0" applyFill="1" applyBorder="1" applyAlignment="1">
      <alignment horizontal="right" vertical="center" indent="1"/>
    </xf>
    <xf numFmtId="0" fontId="0" fillId="4" borderId="45" xfId="0" applyFill="1" applyBorder="1">
      <alignment vertical="center"/>
    </xf>
    <xf numFmtId="176" fontId="0" fillId="4" borderId="37" xfId="0" applyNumberFormat="1" applyFill="1" applyBorder="1">
      <alignment vertical="center"/>
    </xf>
    <xf numFmtId="0" fontId="0" fillId="4" borderId="24" xfId="0" applyFill="1" applyBorder="1">
      <alignment vertical="center"/>
    </xf>
    <xf numFmtId="176" fontId="0" fillId="0" borderId="31" xfId="0" applyNumberFormat="1" applyBorder="1">
      <alignment vertical="center"/>
    </xf>
    <xf numFmtId="0" fontId="0" fillId="0" borderId="32" xfId="0" applyBorder="1">
      <alignment vertical="center"/>
    </xf>
    <xf numFmtId="0" fontId="0" fillId="5" borderId="0" xfId="0" applyFill="1">
      <alignment vertical="center"/>
    </xf>
    <xf numFmtId="0" fontId="0" fillId="6" borderId="0" xfId="0" applyFill="1">
      <alignment vertical="center"/>
    </xf>
    <xf numFmtId="0" fontId="0" fillId="0" borderId="0" xfId="0" applyFill="1" applyBorder="1">
      <alignment vertical="center"/>
    </xf>
    <xf numFmtId="176" fontId="0" fillId="0" borderId="16" xfId="0" applyNumberFormat="1" applyBorder="1">
      <alignment vertical="center"/>
    </xf>
    <xf numFmtId="0" fontId="0" fillId="0" borderId="46" xfId="0" applyBorder="1">
      <alignment vertical="center"/>
    </xf>
    <xf numFmtId="0" fontId="0" fillId="0" borderId="16" xfId="0" applyBorder="1">
      <alignment vertical="center"/>
    </xf>
    <xf numFmtId="0" fontId="0" fillId="0" borderId="16" xfId="0" applyFill="1" applyBorder="1">
      <alignment vertical="center"/>
    </xf>
    <xf numFmtId="0" fontId="0" fillId="0" borderId="47" xfId="0" applyBorder="1">
      <alignment vertical="center"/>
    </xf>
    <xf numFmtId="177" fontId="2" fillId="3" borderId="10" xfId="0" applyNumberFormat="1" applyFont="1" applyFill="1" applyBorder="1" applyAlignment="1">
      <alignment vertical="center" shrinkToFit="1"/>
    </xf>
    <xf numFmtId="177" fontId="2" fillId="3" borderId="48" xfId="0" applyNumberFormat="1" applyFont="1" applyFill="1" applyBorder="1" applyAlignment="1">
      <alignment vertical="center" shrinkToFit="1"/>
    </xf>
    <xf numFmtId="177" fontId="2" fillId="2" borderId="49" xfId="0" applyNumberFormat="1" applyFont="1" applyFill="1" applyBorder="1" applyAlignment="1">
      <alignment vertical="center" shrinkToFit="1"/>
    </xf>
    <xf numFmtId="177" fontId="2" fillId="2" borderId="50" xfId="0" applyNumberFormat="1" applyFont="1" applyFill="1" applyBorder="1" applyAlignment="1">
      <alignment vertical="center" shrinkToFit="1"/>
    </xf>
    <xf numFmtId="177" fontId="2" fillId="3" borderId="21" xfId="0" applyNumberFormat="1" applyFont="1" applyFill="1" applyBorder="1" applyAlignment="1">
      <alignment vertical="center" shrinkToFit="1"/>
    </xf>
    <xf numFmtId="177" fontId="2" fillId="3" borderId="51" xfId="0" applyNumberFormat="1" applyFont="1" applyFill="1" applyBorder="1" applyAlignment="1">
      <alignment vertical="center" shrinkToFit="1"/>
    </xf>
    <xf numFmtId="177" fontId="2" fillId="3" borderId="52" xfId="0" applyNumberFormat="1" applyFont="1" applyFill="1" applyBorder="1" applyAlignment="1">
      <alignment vertical="center" shrinkToFit="1"/>
    </xf>
    <xf numFmtId="184" fontId="2" fillId="0" borderId="53" xfId="0" applyNumberFormat="1" applyFont="1" applyFill="1" applyBorder="1" applyAlignment="1">
      <alignment vertical="center" shrinkToFit="1"/>
    </xf>
    <xf numFmtId="184" fontId="2" fillId="0" borderId="54" xfId="0" applyNumberFormat="1" applyFont="1" applyFill="1" applyBorder="1" applyAlignment="1">
      <alignment vertical="center" shrinkToFit="1"/>
    </xf>
    <xf numFmtId="0" fontId="0" fillId="0" borderId="55" xfId="0" applyBorder="1" applyAlignment="1">
      <alignment horizontal="center" vertical="center"/>
    </xf>
    <xf numFmtId="177" fontId="2" fillId="3" borderId="37" xfId="0" applyNumberFormat="1" applyFont="1" applyFill="1" applyBorder="1" applyAlignment="1">
      <alignment vertical="center" shrinkToFit="1"/>
    </xf>
    <xf numFmtId="177" fontId="2" fillId="3" borderId="15" xfId="0" applyNumberFormat="1" applyFont="1" applyFill="1" applyBorder="1" applyAlignment="1">
      <alignment vertical="center" shrinkToFit="1"/>
    </xf>
    <xf numFmtId="185" fontId="2" fillId="2" borderId="15" xfId="0" applyNumberFormat="1" applyFont="1" applyFill="1" applyBorder="1" applyAlignment="1">
      <alignment vertical="center" shrinkToFit="1"/>
    </xf>
    <xf numFmtId="177" fontId="2" fillId="3" borderId="1" xfId="0" applyNumberFormat="1" applyFont="1" applyFill="1" applyBorder="1" applyAlignment="1">
      <alignment vertical="center" shrinkToFit="1"/>
    </xf>
    <xf numFmtId="177" fontId="2" fillId="3" borderId="4" xfId="0" applyNumberFormat="1" applyFont="1" applyFill="1" applyBorder="1" applyAlignment="1">
      <alignment vertical="center" shrinkToFit="1"/>
    </xf>
    <xf numFmtId="177" fontId="2" fillId="3" borderId="5" xfId="0" applyNumberFormat="1" applyFont="1" applyFill="1" applyBorder="1" applyAlignment="1">
      <alignment vertical="center" shrinkToFit="1"/>
    </xf>
    <xf numFmtId="188" fontId="0" fillId="0" borderId="22" xfId="0" applyNumberFormat="1" applyBorder="1" applyAlignment="1">
      <alignment horizontal="center" vertical="center"/>
    </xf>
    <xf numFmtId="188" fontId="0" fillId="0" borderId="2" xfId="0" applyNumberFormat="1" applyBorder="1" applyAlignment="1">
      <alignment horizontal="center" vertical="center"/>
    </xf>
    <xf numFmtId="188" fontId="0" fillId="0" borderId="3" xfId="0" applyNumberFormat="1" applyBorder="1" applyAlignment="1">
      <alignment horizontal="center" vertical="center"/>
    </xf>
    <xf numFmtId="188" fontId="0" fillId="0" borderId="56" xfId="0" applyNumberFormat="1" applyBorder="1" applyAlignment="1">
      <alignment horizontal="center" vertical="center"/>
    </xf>
    <xf numFmtId="188" fontId="0" fillId="0" borderId="57" xfId="0" applyNumberFormat="1" applyBorder="1" applyAlignment="1">
      <alignment horizontal="center" vertical="center"/>
    </xf>
    <xf numFmtId="188" fontId="0" fillId="0" borderId="55" xfId="0" applyNumberFormat="1" applyBorder="1" applyAlignment="1">
      <alignment horizontal="center" vertical="center"/>
    </xf>
    <xf numFmtId="188" fontId="0" fillId="0" borderId="4" xfId="0" applyNumberFormat="1" applyBorder="1" applyAlignment="1">
      <alignment horizontal="center" vertical="center"/>
    </xf>
    <xf numFmtId="188" fontId="0" fillId="0" borderId="5" xfId="0" applyNumberFormat="1" applyBorder="1" applyAlignment="1">
      <alignment horizontal="center" vertical="center"/>
    </xf>
    <xf numFmtId="188" fontId="0" fillId="0" borderId="6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15" xfId="0" applyNumberFormat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  <xf numFmtId="0" fontId="6" fillId="0" borderId="0" xfId="0" applyFont="1">
      <alignment vertical="center"/>
    </xf>
    <xf numFmtId="0" fontId="0" fillId="0" borderId="37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2" borderId="58" xfId="0" applyFill="1" applyBorder="1" applyAlignment="1">
      <alignment horizontal="right" vertical="center" indent="1" shrinkToFit="1"/>
    </xf>
    <xf numFmtId="0" fontId="0" fillId="2" borderId="45" xfId="0" applyFill="1" applyBorder="1" applyAlignment="1">
      <alignment horizontal="right" vertical="center" indent="1" shrinkToFit="1"/>
    </xf>
    <xf numFmtId="186" fontId="0" fillId="2" borderId="63" xfId="0" applyNumberFormat="1" applyFill="1" applyBorder="1" applyAlignment="1">
      <alignment horizontal="center" vertical="center" shrinkToFit="1"/>
    </xf>
    <xf numFmtId="0" fontId="0" fillId="2" borderId="67" xfId="0" applyFill="1" applyBorder="1" applyAlignment="1">
      <alignment horizontal="center" vertical="center" shrinkToFit="1"/>
    </xf>
    <xf numFmtId="0" fontId="0" fillId="0" borderId="64" xfId="0" applyBorder="1" applyAlignment="1">
      <alignment horizontal="right" vertical="center" indent="1" shrinkToFit="1"/>
    </xf>
    <xf numFmtId="0" fontId="0" fillId="0" borderId="45" xfId="0" applyBorder="1" applyAlignment="1">
      <alignment horizontal="right" vertical="center" indent="1" shrinkToFit="1"/>
    </xf>
    <xf numFmtId="188" fontId="0" fillId="0" borderId="60" xfId="0" applyNumberFormat="1" applyFill="1" applyBorder="1" applyAlignment="1">
      <alignment horizontal="center" vertical="center" shrinkToFit="1"/>
    </xf>
    <xf numFmtId="188" fontId="0" fillId="0" borderId="63" xfId="0" applyNumberFormat="1" applyFill="1" applyBorder="1" applyAlignment="1">
      <alignment horizontal="center" vertical="center" shrinkToFit="1"/>
    </xf>
    <xf numFmtId="0" fontId="0" fillId="2" borderId="64" xfId="0" applyFill="1" applyBorder="1" applyAlignment="1">
      <alignment horizontal="right" vertical="center" indent="1" shrinkToFit="1"/>
    </xf>
    <xf numFmtId="186" fontId="0" fillId="2" borderId="60" xfId="0" applyNumberFormat="1" applyFill="1" applyBorder="1" applyAlignment="1">
      <alignment horizontal="center" vertical="center" shrinkToFit="1"/>
    </xf>
    <xf numFmtId="0" fontId="0" fillId="2" borderId="63" xfId="0" applyFill="1" applyBorder="1" applyAlignment="1">
      <alignment horizontal="center" vertical="center" shrinkToFit="1"/>
    </xf>
    <xf numFmtId="0" fontId="0" fillId="0" borderId="59" xfId="0" applyBorder="1" applyAlignment="1">
      <alignment horizontal="right" vertical="center" indent="1" shrinkToFit="1"/>
    </xf>
    <xf numFmtId="186" fontId="0" fillId="0" borderId="67" xfId="0" applyNumberFormat="1" applyFill="1" applyBorder="1" applyAlignment="1">
      <alignment horizontal="center" vertical="center" shrinkToFit="1"/>
    </xf>
    <xf numFmtId="0" fontId="0" fillId="0" borderId="68" xfId="0" applyFill="1" applyBorder="1" applyAlignment="1">
      <alignment horizontal="center" vertical="center" shrinkToFit="1"/>
    </xf>
    <xf numFmtId="0" fontId="0" fillId="0" borderId="48" xfId="0" applyBorder="1" applyAlignment="1">
      <alignment horizontal="center" vertical="center" shrinkToFit="1"/>
    </xf>
    <xf numFmtId="0" fontId="0" fillId="0" borderId="56" xfId="0" applyBorder="1" applyAlignment="1">
      <alignment horizontal="center" vertical="center" shrinkToFit="1"/>
    </xf>
    <xf numFmtId="0" fontId="0" fillId="0" borderId="31" xfId="0" applyBorder="1" applyAlignment="1">
      <alignment horizontal="center" vertical="center" shrinkToFit="1"/>
    </xf>
    <xf numFmtId="186" fontId="0" fillId="2" borderId="62" xfId="0" applyNumberFormat="1" applyFill="1" applyBorder="1" applyAlignment="1">
      <alignment horizontal="center" vertical="center" shrinkToFit="1"/>
    </xf>
    <xf numFmtId="186" fontId="0" fillId="0" borderId="60" xfId="0" applyNumberFormat="1" applyFill="1" applyBorder="1" applyAlignment="1">
      <alignment horizontal="center" vertical="center" shrinkToFit="1"/>
    </xf>
    <xf numFmtId="0" fontId="0" fillId="0" borderId="63" xfId="0" applyFill="1" applyBorder="1" applyAlignment="1">
      <alignment horizontal="center" vertical="center" shrinkToFit="1"/>
    </xf>
    <xf numFmtId="186" fontId="0" fillId="2" borderId="67" xfId="0" applyNumberFormat="1" applyFill="1" applyBorder="1" applyAlignment="1">
      <alignment horizontal="center" vertical="center" shrinkToFit="1"/>
    </xf>
    <xf numFmtId="0" fontId="0" fillId="0" borderId="66" xfId="0" applyFill="1" applyBorder="1" applyAlignment="1">
      <alignment horizontal="center" vertical="center" shrinkToFit="1"/>
    </xf>
    <xf numFmtId="0" fontId="0" fillId="0" borderId="48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186" fontId="0" fillId="2" borderId="61" xfId="0" applyNumberFormat="1" applyFill="1" applyBorder="1" applyAlignment="1">
      <alignment horizontal="center" vertical="center" shrinkToFit="1"/>
    </xf>
    <xf numFmtId="0" fontId="0" fillId="0" borderId="61" xfId="0" applyFill="1" applyBorder="1" applyAlignment="1">
      <alignment horizontal="center" vertical="center" shrinkToFit="1"/>
    </xf>
    <xf numFmtId="186" fontId="2" fillId="2" borderId="60" xfId="0" applyNumberFormat="1" applyFont="1" applyFill="1" applyBorder="1" applyAlignment="1">
      <alignment horizontal="center" vertical="center" shrinkToFit="1"/>
    </xf>
    <xf numFmtId="186" fontId="2" fillId="2" borderId="63" xfId="0" applyNumberFormat="1" applyFont="1" applyFill="1" applyBorder="1" applyAlignment="1">
      <alignment horizontal="center" vertical="center" shrinkToFit="1"/>
    </xf>
    <xf numFmtId="0" fontId="0" fillId="0" borderId="54" xfId="0" applyBorder="1" applyAlignment="1">
      <alignment horizontal="right" vertical="center" indent="1" shrinkToFit="1"/>
    </xf>
    <xf numFmtId="0" fontId="0" fillId="0" borderId="32" xfId="0" applyBorder="1" applyAlignment="1">
      <alignment horizontal="right" vertical="center" indent="1" shrinkToFit="1"/>
    </xf>
    <xf numFmtId="186" fontId="2" fillId="0" borderId="60" xfId="0" applyNumberFormat="1" applyFont="1" applyFill="1" applyBorder="1" applyAlignment="1">
      <alignment horizontal="center" vertical="center" shrinkToFit="1"/>
    </xf>
    <xf numFmtId="186" fontId="2" fillId="0" borderId="66" xfId="0" applyNumberFormat="1" applyFont="1" applyFill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8" xfId="0" applyBorder="1" applyAlignment="1">
      <alignment horizontal="center" vertical="center" wrapText="1" shrinkToFit="1"/>
    </xf>
    <xf numFmtId="0" fontId="0" fillId="0" borderId="56" xfId="0" applyBorder="1" applyAlignment="1">
      <alignment horizontal="center" vertical="center" wrapText="1" shrinkToFit="1"/>
    </xf>
    <xf numFmtId="186" fontId="2" fillId="2" borderId="62" xfId="0" applyNumberFormat="1" applyFont="1" applyFill="1" applyBorder="1" applyAlignment="1">
      <alignment horizontal="center" vertical="center" shrinkToFit="1"/>
    </xf>
    <xf numFmtId="186" fontId="2" fillId="0" borderId="63" xfId="0" applyNumberFormat="1" applyFont="1" applyFill="1" applyBorder="1" applyAlignment="1">
      <alignment horizontal="center" vertical="center" shrinkToFit="1"/>
    </xf>
    <xf numFmtId="0" fontId="0" fillId="2" borderId="55" xfId="0" applyFill="1" applyBorder="1" applyAlignment="1">
      <alignment horizontal="right" vertical="center" indent="1" shrinkToFit="1"/>
    </xf>
    <xf numFmtId="0" fontId="0" fillId="2" borderId="24" xfId="0" applyFill="1" applyBorder="1" applyAlignment="1">
      <alignment horizontal="right" vertical="center" indent="1" shrinkToFit="1"/>
    </xf>
    <xf numFmtId="186" fontId="2" fillId="2" borderId="61" xfId="0" applyNumberFormat="1" applyFont="1" applyFill="1" applyBorder="1" applyAlignment="1">
      <alignment horizontal="center" vertical="center" shrinkToFit="1"/>
    </xf>
    <xf numFmtId="0" fontId="0" fillId="0" borderId="24" xfId="0" applyBorder="1" applyAlignment="1">
      <alignment horizontal="right" vertical="center" indent="1" shrinkToFit="1"/>
    </xf>
    <xf numFmtId="188" fontId="2" fillId="0" borderId="60" xfId="0" applyNumberFormat="1" applyFont="1" applyFill="1" applyBorder="1" applyAlignment="1">
      <alignment horizontal="center" vertical="center" shrinkToFit="1"/>
    </xf>
    <xf numFmtId="188" fontId="2" fillId="0" borderId="63" xfId="0" applyNumberFormat="1" applyFont="1" applyFill="1" applyBorder="1" applyAlignment="1">
      <alignment horizontal="center" vertical="center" shrinkToFit="1"/>
    </xf>
    <xf numFmtId="0" fontId="0" fillId="2" borderId="54" xfId="0" applyFill="1" applyBorder="1" applyAlignment="1">
      <alignment horizontal="right" vertical="center" indent="1" shrinkToFit="1"/>
    </xf>
    <xf numFmtId="186" fontId="2" fillId="0" borderId="61" xfId="0" applyNumberFormat="1" applyFont="1" applyFill="1" applyBorder="1" applyAlignment="1">
      <alignment horizontal="center" vertical="center" shrinkToFit="1"/>
    </xf>
    <xf numFmtId="0" fontId="0" fillId="0" borderId="65" xfId="0" applyBorder="1" applyAlignment="1">
      <alignment horizontal="right" vertical="center" indent="1" shrinkToFit="1"/>
    </xf>
    <xf numFmtId="0" fontId="0" fillId="0" borderId="4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8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41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70" xfId="0" applyBorder="1" applyAlignment="1">
      <alignment vertical="center"/>
    </xf>
    <xf numFmtId="181" fontId="0" fillId="0" borderId="39" xfId="0" applyNumberForma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181" fontId="0" fillId="0" borderId="40" xfId="0" applyNumberFormat="1" applyBorder="1" applyAlignment="1">
      <alignment vertical="center"/>
    </xf>
    <xf numFmtId="0" fontId="0" fillId="0" borderId="71" xfId="0" applyBorder="1" applyAlignment="1">
      <alignment vertical="center"/>
    </xf>
    <xf numFmtId="0" fontId="0" fillId="0" borderId="40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48" xfId="0" applyBorder="1" applyAlignment="1">
      <alignment horizontal="left" vertical="center" indent="1"/>
    </xf>
    <xf numFmtId="0" fontId="0" fillId="0" borderId="56" xfId="0" applyBorder="1" applyAlignment="1">
      <alignment horizontal="left" vertical="center" indent="1"/>
    </xf>
    <xf numFmtId="0" fontId="0" fillId="0" borderId="31" xfId="0" applyBorder="1" applyAlignment="1">
      <alignment horizontal="left" vertical="center" indent="1"/>
    </xf>
    <xf numFmtId="0" fontId="0" fillId="4" borderId="56" xfId="0" applyFill="1" applyBorder="1" applyAlignment="1">
      <alignment horizontal="left" vertical="center" indent="1"/>
    </xf>
    <xf numFmtId="0" fontId="0" fillId="4" borderId="31" xfId="0" applyFill="1" applyBorder="1" applyAlignment="1">
      <alignment horizontal="left" vertical="center" indent="1"/>
    </xf>
    <xf numFmtId="0" fontId="0" fillId="0" borderId="12" xfId="0" applyBorder="1" applyAlignment="1">
      <alignment vertical="center"/>
    </xf>
    <xf numFmtId="0" fontId="0" fillId="0" borderId="69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4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3</xdr:col>
      <xdr:colOff>0</xdr:colOff>
      <xdr:row>5</xdr:row>
      <xdr:rowOff>0</xdr:rowOff>
    </xdr:to>
    <xdr:sp macro="" textlink="">
      <xdr:nvSpPr>
        <xdr:cNvPr id="36869" name="Line 8"/>
        <xdr:cNvSpPr>
          <a:spLocks noChangeShapeType="1"/>
        </xdr:cNvSpPr>
      </xdr:nvSpPr>
      <xdr:spPr bwMode="auto">
        <a:xfrm>
          <a:off x="971550" y="647700"/>
          <a:ext cx="1104900" cy="342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</xdr:row>
      <xdr:rowOff>0</xdr:rowOff>
    </xdr:from>
    <xdr:to>
      <xdr:col>3</xdr:col>
      <xdr:colOff>0</xdr:colOff>
      <xdr:row>5</xdr:row>
      <xdr:rowOff>0</xdr:rowOff>
    </xdr:to>
    <xdr:sp macro="" textlink="">
      <xdr:nvSpPr>
        <xdr:cNvPr id="36870" name="Line 8"/>
        <xdr:cNvSpPr>
          <a:spLocks noChangeShapeType="1"/>
        </xdr:cNvSpPr>
      </xdr:nvSpPr>
      <xdr:spPr bwMode="auto">
        <a:xfrm>
          <a:off x="971550" y="647700"/>
          <a:ext cx="1104900" cy="342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752475</xdr:colOff>
      <xdr:row>43</xdr:row>
      <xdr:rowOff>161925</xdr:rowOff>
    </xdr:from>
    <xdr:to>
      <xdr:col>2</xdr:col>
      <xdr:colOff>1095375</xdr:colOff>
      <xdr:row>44</xdr:row>
      <xdr:rowOff>323850</xdr:rowOff>
    </xdr:to>
    <xdr:sp macro="" textlink="">
      <xdr:nvSpPr>
        <xdr:cNvPr id="36871" name="Line 8"/>
        <xdr:cNvSpPr>
          <a:spLocks noChangeShapeType="1"/>
        </xdr:cNvSpPr>
      </xdr:nvSpPr>
      <xdr:spPr bwMode="auto">
        <a:xfrm>
          <a:off x="923925" y="7724775"/>
          <a:ext cx="1143000" cy="342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3"/>
  <sheetViews>
    <sheetView zoomScaleNormal="100" workbookViewId="0">
      <selection activeCell="B3" sqref="B3"/>
    </sheetView>
  </sheetViews>
  <sheetFormatPr defaultRowHeight="13.5"/>
  <cols>
    <col min="1" max="1" width="2.25" customWidth="1"/>
    <col min="2" max="2" width="10.5" customWidth="1"/>
    <col min="3" max="3" width="14.5" customWidth="1"/>
    <col min="4" max="4" width="8.375" customWidth="1"/>
    <col min="5" max="14" width="10.5" customWidth="1"/>
  </cols>
  <sheetData>
    <row r="1" spans="2:14" ht="3.75" customHeight="1"/>
    <row r="2" spans="2:14" ht="2.25" customHeight="1"/>
    <row r="3" spans="2:14" ht="30.75">
      <c r="B3" s="103" t="s">
        <v>88</v>
      </c>
      <c r="D3" s="180" t="s">
        <v>92</v>
      </c>
      <c r="H3" s="102" t="s">
        <v>2</v>
      </c>
      <c r="I3" s="84">
        <v>2000</v>
      </c>
      <c r="J3" s="84" t="s">
        <v>65</v>
      </c>
    </row>
    <row r="4" spans="2:14" ht="14.25" thickBot="1"/>
    <row r="5" spans="2:14" ht="27" customHeight="1" thickBot="1">
      <c r="B5" s="9"/>
      <c r="C5" s="71" t="s">
        <v>3</v>
      </c>
      <c r="D5" s="73" t="s">
        <v>35</v>
      </c>
      <c r="E5" s="10">
        <v>480</v>
      </c>
      <c r="F5" s="10">
        <v>240</v>
      </c>
      <c r="G5" s="10">
        <v>120</v>
      </c>
      <c r="H5" s="10">
        <v>80</v>
      </c>
      <c r="I5" s="10">
        <v>60</v>
      </c>
      <c r="J5" s="10">
        <v>42</v>
      </c>
      <c r="K5" s="10">
        <v>30</v>
      </c>
      <c r="L5" s="10">
        <v>16</v>
      </c>
      <c r="M5" s="10">
        <v>8</v>
      </c>
      <c r="N5" s="104">
        <v>1</v>
      </c>
    </row>
    <row r="6" spans="2:14">
      <c r="B6" s="224" t="s">
        <v>82</v>
      </c>
      <c r="C6" s="184" t="s">
        <v>4</v>
      </c>
      <c r="D6" s="226">
        <f>K37</f>
        <v>16</v>
      </c>
      <c r="E6" s="152"/>
      <c r="F6" s="153"/>
      <c r="G6" s="154">
        <f t="shared" ref="G6:N6" si="0">$I$3*1000000000/($D6*1000*G$5*60*60)</f>
        <v>289.35185185185185</v>
      </c>
      <c r="H6" s="154">
        <f t="shared" si="0"/>
        <v>434.02777777777777</v>
      </c>
      <c r="I6" s="154">
        <f t="shared" si="0"/>
        <v>578.7037037037037</v>
      </c>
      <c r="J6" s="154">
        <f t="shared" si="0"/>
        <v>826.71957671957671</v>
      </c>
      <c r="K6" s="154">
        <f t="shared" si="0"/>
        <v>1157.4074074074074</v>
      </c>
      <c r="L6" s="154">
        <f t="shared" si="0"/>
        <v>2170.1388888888887</v>
      </c>
      <c r="M6" s="154">
        <f t="shared" si="0"/>
        <v>4340.2777777777774</v>
      </c>
      <c r="N6" s="155">
        <f t="shared" si="0"/>
        <v>34722.222222222219</v>
      </c>
    </row>
    <row r="7" spans="2:14">
      <c r="B7" s="225"/>
      <c r="C7" s="185"/>
      <c r="D7" s="212"/>
      <c r="E7" s="90"/>
      <c r="F7" s="156"/>
      <c r="G7" s="58">
        <f t="shared" ref="G7:N7" si="1">G6/24</f>
        <v>12.056327160493828</v>
      </c>
      <c r="H7" s="58">
        <f t="shared" si="1"/>
        <v>18.08449074074074</v>
      </c>
      <c r="I7" s="58">
        <f t="shared" si="1"/>
        <v>24.112654320987655</v>
      </c>
      <c r="J7" s="58">
        <f t="shared" si="1"/>
        <v>34.44664902998236</v>
      </c>
      <c r="K7" s="58">
        <f t="shared" si="1"/>
        <v>48.22530864197531</v>
      </c>
      <c r="L7" s="58">
        <f t="shared" si="1"/>
        <v>90.422453703703695</v>
      </c>
      <c r="M7" s="58">
        <f t="shared" si="1"/>
        <v>180.84490740740739</v>
      </c>
      <c r="N7" s="60">
        <f t="shared" si="1"/>
        <v>1446.7592592592591</v>
      </c>
    </row>
    <row r="8" spans="2:14">
      <c r="B8" s="199"/>
      <c r="C8" s="188" t="s">
        <v>5</v>
      </c>
      <c r="D8" s="215">
        <f>J37</f>
        <v>14</v>
      </c>
      <c r="E8" s="90"/>
      <c r="F8" s="156"/>
      <c r="G8" s="1">
        <f t="shared" ref="G8:N8" si="2">$I$3*1000000000/($D8*1000*G$5*60*60)</f>
        <v>330.68783068783068</v>
      </c>
      <c r="H8" s="1">
        <f t="shared" si="2"/>
        <v>496.03174603174602</v>
      </c>
      <c r="I8" s="1">
        <f t="shared" si="2"/>
        <v>661.37566137566137</v>
      </c>
      <c r="J8" s="1">
        <f t="shared" si="2"/>
        <v>944.82237339380197</v>
      </c>
      <c r="K8" s="1">
        <f t="shared" si="2"/>
        <v>1322.7513227513227</v>
      </c>
      <c r="L8" s="1">
        <f t="shared" si="2"/>
        <v>2480.1587301587301</v>
      </c>
      <c r="M8" s="1">
        <f t="shared" si="2"/>
        <v>4960.3174603174602</v>
      </c>
      <c r="N8" s="8">
        <f t="shared" si="2"/>
        <v>39682.539682539682</v>
      </c>
    </row>
    <row r="9" spans="2:14">
      <c r="B9" s="199"/>
      <c r="C9" s="189"/>
      <c r="D9" s="227"/>
      <c r="E9" s="90"/>
      <c r="F9" s="156"/>
      <c r="G9" s="89">
        <f t="shared" ref="G9:N9" si="3">G8/24</f>
        <v>13.778659611992945</v>
      </c>
      <c r="H9" s="89">
        <f t="shared" si="3"/>
        <v>20.667989417989418</v>
      </c>
      <c r="I9" s="89">
        <f t="shared" si="3"/>
        <v>27.557319223985889</v>
      </c>
      <c r="J9" s="89">
        <f t="shared" si="3"/>
        <v>39.367598891408413</v>
      </c>
      <c r="K9" s="89">
        <f t="shared" si="3"/>
        <v>55.114638447971778</v>
      </c>
      <c r="L9" s="89">
        <f t="shared" si="3"/>
        <v>103.33994708994709</v>
      </c>
      <c r="M9" s="89">
        <f t="shared" si="3"/>
        <v>206.67989417989418</v>
      </c>
      <c r="N9" s="94">
        <f t="shared" si="3"/>
        <v>1653.4391534391534</v>
      </c>
    </row>
    <row r="10" spans="2:14">
      <c r="B10" s="199"/>
      <c r="C10" s="192" t="s">
        <v>6</v>
      </c>
      <c r="D10" s="211">
        <f>I37</f>
        <v>12</v>
      </c>
      <c r="E10" s="90"/>
      <c r="F10" s="156"/>
      <c r="G10" s="57">
        <f t="shared" ref="G10:N10" si="4">$I$3*1000000000/($D10*1000*G$5*60*60)</f>
        <v>385.80246913580248</v>
      </c>
      <c r="H10" s="57">
        <f t="shared" si="4"/>
        <v>578.7037037037037</v>
      </c>
      <c r="I10" s="57">
        <f t="shared" si="4"/>
        <v>771.60493827160496</v>
      </c>
      <c r="J10" s="57">
        <f t="shared" si="4"/>
        <v>1102.2927689594355</v>
      </c>
      <c r="K10" s="57">
        <f t="shared" si="4"/>
        <v>1543.2098765432099</v>
      </c>
      <c r="L10" s="57">
        <f t="shared" si="4"/>
        <v>2893.5185185185187</v>
      </c>
      <c r="M10" s="57">
        <f t="shared" si="4"/>
        <v>5787.0370370370374</v>
      </c>
      <c r="N10" s="59">
        <f t="shared" si="4"/>
        <v>46296.296296296299</v>
      </c>
    </row>
    <row r="11" spans="2:14">
      <c r="B11" s="199"/>
      <c r="C11" s="185"/>
      <c r="D11" s="212"/>
      <c r="E11" s="90"/>
      <c r="F11" s="156"/>
      <c r="G11" s="58">
        <f t="shared" ref="G11:N11" si="5">G10/24</f>
        <v>16.075102880658438</v>
      </c>
      <c r="H11" s="58">
        <f t="shared" si="5"/>
        <v>24.112654320987655</v>
      </c>
      <c r="I11" s="58">
        <f t="shared" si="5"/>
        <v>32.150205761316876</v>
      </c>
      <c r="J11" s="58">
        <f t="shared" si="5"/>
        <v>45.928865373309812</v>
      </c>
      <c r="K11" s="58">
        <f t="shared" si="5"/>
        <v>64.300411522633752</v>
      </c>
      <c r="L11" s="58">
        <f t="shared" si="5"/>
        <v>120.56327160493828</v>
      </c>
      <c r="M11" s="58">
        <f t="shared" si="5"/>
        <v>241.12654320987656</v>
      </c>
      <c r="N11" s="60">
        <f t="shared" si="5"/>
        <v>1929.0123456790125</v>
      </c>
    </row>
    <row r="12" spans="2:14">
      <c r="B12" s="199"/>
      <c r="C12" s="188" t="s">
        <v>7</v>
      </c>
      <c r="D12" s="215">
        <f>H37</f>
        <v>8</v>
      </c>
      <c r="E12" s="90"/>
      <c r="F12" s="156"/>
      <c r="G12" s="1">
        <f t="shared" ref="G12:N12" si="6">$I$3*1000000000/($D12*1000*G$5*60*60)</f>
        <v>578.7037037037037</v>
      </c>
      <c r="H12" s="1">
        <f t="shared" si="6"/>
        <v>868.05555555555554</v>
      </c>
      <c r="I12" s="1">
        <f t="shared" si="6"/>
        <v>1157.4074074074074</v>
      </c>
      <c r="J12" s="1">
        <f t="shared" si="6"/>
        <v>1653.4391534391534</v>
      </c>
      <c r="K12" s="1">
        <f t="shared" si="6"/>
        <v>2314.8148148148148</v>
      </c>
      <c r="L12" s="1">
        <f t="shared" si="6"/>
        <v>4340.2777777777774</v>
      </c>
      <c r="M12" s="1">
        <f t="shared" si="6"/>
        <v>8680.5555555555547</v>
      </c>
      <c r="N12" s="8">
        <f t="shared" si="6"/>
        <v>69444.444444444438</v>
      </c>
    </row>
    <row r="13" spans="2:14" ht="14.25" thickBot="1">
      <c r="B13" s="199"/>
      <c r="C13" s="236"/>
      <c r="D13" s="235"/>
      <c r="E13" s="157"/>
      <c r="F13" s="158"/>
      <c r="G13" s="159">
        <f t="shared" ref="G13:N13" si="7">G12/24</f>
        <v>24.112654320987655</v>
      </c>
      <c r="H13" s="159">
        <f t="shared" si="7"/>
        <v>36.168981481481481</v>
      </c>
      <c r="I13" s="159">
        <f t="shared" si="7"/>
        <v>48.22530864197531</v>
      </c>
      <c r="J13" s="159">
        <f t="shared" si="7"/>
        <v>68.893298059964721</v>
      </c>
      <c r="K13" s="159">
        <f t="shared" si="7"/>
        <v>96.450617283950621</v>
      </c>
      <c r="L13" s="159">
        <f t="shared" si="7"/>
        <v>180.84490740740739</v>
      </c>
      <c r="M13" s="159">
        <f t="shared" si="7"/>
        <v>361.68981481481478</v>
      </c>
      <c r="N13" s="160">
        <f t="shared" si="7"/>
        <v>2893.5185185185182</v>
      </c>
    </row>
    <row r="14" spans="2:14">
      <c r="B14" s="224" t="s">
        <v>76</v>
      </c>
      <c r="C14" s="184" t="s">
        <v>4</v>
      </c>
      <c r="D14" s="226">
        <f>K36</f>
        <v>8</v>
      </c>
      <c r="E14" s="97"/>
      <c r="F14" s="107">
        <f t="shared" ref="F14:N14" si="8">$I$3*1000000000/($D14*1000*F$5*60*60)</f>
        <v>289.35185185185185</v>
      </c>
      <c r="G14" s="66">
        <f t="shared" si="8"/>
        <v>578.7037037037037</v>
      </c>
      <c r="H14" s="66">
        <f t="shared" si="8"/>
        <v>868.05555555555554</v>
      </c>
      <c r="I14" s="66">
        <f t="shared" si="8"/>
        <v>1157.4074074074074</v>
      </c>
      <c r="J14" s="66">
        <f t="shared" si="8"/>
        <v>1653.4391534391534</v>
      </c>
      <c r="K14" s="66">
        <f t="shared" si="8"/>
        <v>2314.8148148148148</v>
      </c>
      <c r="L14" s="66">
        <f t="shared" si="8"/>
        <v>4340.2777777777774</v>
      </c>
      <c r="M14" s="66">
        <f t="shared" si="8"/>
        <v>8680.5555555555547</v>
      </c>
      <c r="N14" s="67">
        <f t="shared" si="8"/>
        <v>69444.444444444438</v>
      </c>
    </row>
    <row r="15" spans="2:14">
      <c r="B15" s="225"/>
      <c r="C15" s="185"/>
      <c r="D15" s="212"/>
      <c r="E15" s="90"/>
      <c r="F15" s="108">
        <f t="shared" ref="F15:N15" si="9">F14/24</f>
        <v>12.056327160493828</v>
      </c>
      <c r="G15" s="58">
        <f t="shared" si="9"/>
        <v>24.112654320987655</v>
      </c>
      <c r="H15" s="58">
        <f t="shared" si="9"/>
        <v>36.168981481481481</v>
      </c>
      <c r="I15" s="58">
        <f t="shared" si="9"/>
        <v>48.22530864197531</v>
      </c>
      <c r="J15" s="58">
        <f t="shared" si="9"/>
        <v>68.893298059964721</v>
      </c>
      <c r="K15" s="58">
        <f t="shared" si="9"/>
        <v>96.450617283950621</v>
      </c>
      <c r="L15" s="58">
        <f t="shared" si="9"/>
        <v>180.84490740740739</v>
      </c>
      <c r="M15" s="58">
        <f t="shared" si="9"/>
        <v>361.68981481481478</v>
      </c>
      <c r="N15" s="60">
        <f t="shared" si="9"/>
        <v>2893.5185185185182</v>
      </c>
    </row>
    <row r="16" spans="2:14">
      <c r="B16" s="199"/>
      <c r="C16" s="188" t="s">
        <v>5</v>
      </c>
      <c r="D16" s="215">
        <f>J36</f>
        <v>7</v>
      </c>
      <c r="E16" s="90"/>
      <c r="F16" s="114">
        <f t="shared" ref="F16:N16" si="10">$I$3*1000000000/($D16*1000*F$5*60*60)</f>
        <v>330.68783068783068</v>
      </c>
      <c r="G16" s="1">
        <f t="shared" si="10"/>
        <v>661.37566137566137</v>
      </c>
      <c r="H16" s="1">
        <f t="shared" si="10"/>
        <v>992.06349206349205</v>
      </c>
      <c r="I16" s="1">
        <f t="shared" si="10"/>
        <v>1322.7513227513227</v>
      </c>
      <c r="J16" s="1">
        <f t="shared" si="10"/>
        <v>1889.6447467876039</v>
      </c>
      <c r="K16" s="1">
        <f t="shared" si="10"/>
        <v>2645.5026455026455</v>
      </c>
      <c r="L16" s="1">
        <f t="shared" si="10"/>
        <v>4960.3174603174602</v>
      </c>
      <c r="M16" s="1">
        <f t="shared" si="10"/>
        <v>9920.6349206349205</v>
      </c>
      <c r="N16" s="8">
        <f t="shared" si="10"/>
        <v>79365.079365079364</v>
      </c>
    </row>
    <row r="17" spans="2:15">
      <c r="B17" s="199"/>
      <c r="C17" s="189"/>
      <c r="D17" s="227"/>
      <c r="E17" s="90"/>
      <c r="F17" s="96">
        <f t="shared" ref="F17:N17" si="11">F16/24</f>
        <v>13.778659611992945</v>
      </c>
      <c r="G17" s="89">
        <f t="shared" si="11"/>
        <v>27.557319223985889</v>
      </c>
      <c r="H17" s="89">
        <f t="shared" si="11"/>
        <v>41.335978835978835</v>
      </c>
      <c r="I17" s="89">
        <f t="shared" si="11"/>
        <v>55.114638447971778</v>
      </c>
      <c r="J17" s="89">
        <f t="shared" si="11"/>
        <v>78.735197782816826</v>
      </c>
      <c r="K17" s="89">
        <f t="shared" si="11"/>
        <v>110.22927689594356</v>
      </c>
      <c r="L17" s="89">
        <f t="shared" si="11"/>
        <v>206.67989417989418</v>
      </c>
      <c r="M17" s="89">
        <f t="shared" si="11"/>
        <v>413.35978835978835</v>
      </c>
      <c r="N17" s="94">
        <f t="shared" si="11"/>
        <v>3306.8783068783068</v>
      </c>
    </row>
    <row r="18" spans="2:15">
      <c r="B18" s="199"/>
      <c r="C18" s="192" t="s">
        <v>6</v>
      </c>
      <c r="D18" s="211">
        <f>I36</f>
        <v>6</v>
      </c>
      <c r="E18" s="90"/>
      <c r="F18" s="106">
        <f t="shared" ref="F18:N18" si="12">$I$3*1000000000/($D18*1000*F$5*60*60)</f>
        <v>385.80246913580248</v>
      </c>
      <c r="G18" s="57">
        <f t="shared" si="12"/>
        <v>771.60493827160496</v>
      </c>
      <c r="H18" s="57">
        <f t="shared" si="12"/>
        <v>1157.4074074074074</v>
      </c>
      <c r="I18" s="57">
        <f t="shared" si="12"/>
        <v>1543.2098765432099</v>
      </c>
      <c r="J18" s="57">
        <f t="shared" si="12"/>
        <v>2204.5855379188711</v>
      </c>
      <c r="K18" s="57">
        <f t="shared" si="12"/>
        <v>3086.4197530864199</v>
      </c>
      <c r="L18" s="57">
        <f t="shared" si="12"/>
        <v>5787.0370370370374</v>
      </c>
      <c r="M18" s="57">
        <f t="shared" si="12"/>
        <v>11574.074074074075</v>
      </c>
      <c r="N18" s="59">
        <f t="shared" si="12"/>
        <v>92592.592592592599</v>
      </c>
    </row>
    <row r="19" spans="2:15">
      <c r="B19" s="199"/>
      <c r="C19" s="185"/>
      <c r="D19" s="212"/>
      <c r="E19" s="90"/>
      <c r="F19" s="108">
        <f t="shared" ref="F19:N19" si="13">F18/24</f>
        <v>16.075102880658438</v>
      </c>
      <c r="G19" s="58">
        <f t="shared" si="13"/>
        <v>32.150205761316876</v>
      </c>
      <c r="H19" s="58">
        <f t="shared" si="13"/>
        <v>48.22530864197531</v>
      </c>
      <c r="I19" s="58">
        <f t="shared" si="13"/>
        <v>64.300411522633752</v>
      </c>
      <c r="J19" s="58">
        <f t="shared" si="13"/>
        <v>91.857730746619623</v>
      </c>
      <c r="K19" s="58">
        <f t="shared" si="13"/>
        <v>128.6008230452675</v>
      </c>
      <c r="L19" s="58">
        <f t="shared" si="13"/>
        <v>241.12654320987656</v>
      </c>
      <c r="M19" s="58">
        <f t="shared" si="13"/>
        <v>482.25308641975312</v>
      </c>
      <c r="N19" s="60">
        <f t="shared" si="13"/>
        <v>3858.0246913580249</v>
      </c>
    </row>
    <row r="20" spans="2:15">
      <c r="B20" s="199"/>
      <c r="C20" s="188" t="s">
        <v>7</v>
      </c>
      <c r="D20" s="215">
        <f>H36</f>
        <v>4</v>
      </c>
      <c r="E20" s="90"/>
      <c r="F20" s="114">
        <f t="shared" ref="F20:N20" si="14">$I$3*1000000000/($D20*1000*F$5*60*60)</f>
        <v>578.7037037037037</v>
      </c>
      <c r="G20" s="1">
        <f t="shared" si="14"/>
        <v>1157.4074074074074</v>
      </c>
      <c r="H20" s="1">
        <f t="shared" si="14"/>
        <v>1736.1111111111111</v>
      </c>
      <c r="I20" s="1">
        <f t="shared" si="14"/>
        <v>2314.8148148148148</v>
      </c>
      <c r="J20" s="1">
        <f t="shared" si="14"/>
        <v>3306.8783068783068</v>
      </c>
      <c r="K20" s="1">
        <f t="shared" si="14"/>
        <v>4629.6296296296296</v>
      </c>
      <c r="L20" s="1">
        <f t="shared" si="14"/>
        <v>8680.5555555555547</v>
      </c>
      <c r="M20" s="1">
        <f t="shared" si="14"/>
        <v>17361.111111111109</v>
      </c>
      <c r="N20" s="8">
        <f t="shared" si="14"/>
        <v>138888.88888888888</v>
      </c>
    </row>
    <row r="21" spans="2:15" ht="14.25" thickBot="1">
      <c r="B21" s="200"/>
      <c r="C21" s="195"/>
      <c r="D21" s="216"/>
      <c r="E21" s="98"/>
      <c r="F21" s="99">
        <f t="shared" ref="F21:N21" si="15">F20/24</f>
        <v>24.112654320987655</v>
      </c>
      <c r="G21" s="100">
        <f t="shared" si="15"/>
        <v>48.22530864197531</v>
      </c>
      <c r="H21" s="100">
        <f t="shared" si="15"/>
        <v>72.337962962962962</v>
      </c>
      <c r="I21" s="100">
        <f t="shared" si="15"/>
        <v>96.450617283950621</v>
      </c>
      <c r="J21" s="100">
        <f t="shared" si="15"/>
        <v>137.78659611992944</v>
      </c>
      <c r="K21" s="100">
        <f t="shared" si="15"/>
        <v>192.90123456790124</v>
      </c>
      <c r="L21" s="100">
        <f t="shared" si="15"/>
        <v>361.68981481481478</v>
      </c>
      <c r="M21" s="100">
        <f t="shared" si="15"/>
        <v>723.37962962962956</v>
      </c>
      <c r="N21" s="101">
        <f t="shared" si="15"/>
        <v>5787.0370370370365</v>
      </c>
    </row>
    <row r="22" spans="2:15">
      <c r="B22" s="225" t="s">
        <v>61</v>
      </c>
      <c r="C22" s="228" t="s">
        <v>4</v>
      </c>
      <c r="D22" s="230">
        <f>K35</f>
        <v>4</v>
      </c>
      <c r="E22" s="109">
        <f>($I$3*1000000000)/($D22*1000*E$5*60*60)</f>
        <v>289.35185185185185</v>
      </c>
      <c r="F22" s="110">
        <f t="shared" ref="F22:N22" si="16">$I$3*1000000000/($D22*1000*F$5*60*60)</f>
        <v>578.7037037037037</v>
      </c>
      <c r="G22" s="64">
        <f t="shared" si="16"/>
        <v>1157.4074074074074</v>
      </c>
      <c r="H22" s="64">
        <f t="shared" si="16"/>
        <v>1736.1111111111111</v>
      </c>
      <c r="I22" s="64">
        <f t="shared" si="16"/>
        <v>2314.8148148148148</v>
      </c>
      <c r="J22" s="64">
        <f t="shared" si="16"/>
        <v>3306.8783068783068</v>
      </c>
      <c r="K22" s="64">
        <f t="shared" si="16"/>
        <v>4629.6296296296296</v>
      </c>
      <c r="L22" s="64">
        <f t="shared" si="16"/>
        <v>8680.5555555555547</v>
      </c>
      <c r="M22" s="64">
        <f t="shared" si="16"/>
        <v>17361.111111111109</v>
      </c>
      <c r="N22" s="65">
        <f t="shared" si="16"/>
        <v>138888.88888888888</v>
      </c>
    </row>
    <row r="23" spans="2:15">
      <c r="B23" s="199"/>
      <c r="C23" s="229"/>
      <c r="D23" s="212"/>
      <c r="E23" s="111">
        <f t="shared" ref="E23:N23" si="17">E22/24</f>
        <v>12.056327160493828</v>
      </c>
      <c r="F23" s="108">
        <f t="shared" si="17"/>
        <v>24.112654320987655</v>
      </c>
      <c r="G23" s="58">
        <f t="shared" si="17"/>
        <v>48.22530864197531</v>
      </c>
      <c r="H23" s="58">
        <f t="shared" si="17"/>
        <v>72.337962962962962</v>
      </c>
      <c r="I23" s="58">
        <f t="shared" si="17"/>
        <v>96.450617283950621</v>
      </c>
      <c r="J23" s="58">
        <f t="shared" si="17"/>
        <v>137.78659611992944</v>
      </c>
      <c r="K23" s="58">
        <f t="shared" si="17"/>
        <v>192.90123456790124</v>
      </c>
      <c r="L23" s="58">
        <f t="shared" si="17"/>
        <v>361.68981481481478</v>
      </c>
      <c r="M23" s="58">
        <f t="shared" si="17"/>
        <v>723.37962962962956</v>
      </c>
      <c r="N23" s="60">
        <f t="shared" si="17"/>
        <v>5787.0370370370365</v>
      </c>
    </row>
    <row r="24" spans="2:15">
      <c r="B24" s="199"/>
      <c r="C24" s="213" t="s">
        <v>5</v>
      </c>
      <c r="D24" s="232">
        <f>J35</f>
        <v>3.5</v>
      </c>
      <c r="E24" s="91">
        <f>($I$3*1000000000)/($D24*1000*E$5*60*60)</f>
        <v>330.68783068783068</v>
      </c>
      <c r="F24" s="95">
        <f t="shared" ref="F24:N24" si="18">$I$3*1000000000/($D24*1000*F$5*60*60)</f>
        <v>661.37566137566137</v>
      </c>
      <c r="G24" s="1">
        <f t="shared" si="18"/>
        <v>1322.7513227513227</v>
      </c>
      <c r="H24" s="1">
        <f t="shared" si="18"/>
        <v>1984.1269841269841</v>
      </c>
      <c r="I24" s="1">
        <f t="shared" si="18"/>
        <v>2645.5026455026455</v>
      </c>
      <c r="J24" s="1">
        <f t="shared" si="18"/>
        <v>3779.2894935752079</v>
      </c>
      <c r="K24" s="1">
        <f t="shared" si="18"/>
        <v>5291.0052910052909</v>
      </c>
      <c r="L24" s="1">
        <f t="shared" si="18"/>
        <v>9920.6349206349205</v>
      </c>
      <c r="M24" s="1">
        <f t="shared" si="18"/>
        <v>19841.269841269841</v>
      </c>
      <c r="N24" s="8">
        <f t="shared" si="18"/>
        <v>158730.15873015873</v>
      </c>
    </row>
    <row r="25" spans="2:15">
      <c r="B25" s="199"/>
      <c r="C25" s="231"/>
      <c r="D25" s="233"/>
      <c r="E25" s="92">
        <f t="shared" ref="E25:N25" si="19">E24/24</f>
        <v>13.778659611992945</v>
      </c>
      <c r="F25" s="96">
        <f t="shared" si="19"/>
        <v>27.557319223985889</v>
      </c>
      <c r="G25" s="89">
        <f t="shared" si="19"/>
        <v>55.114638447971778</v>
      </c>
      <c r="H25" s="89">
        <f t="shared" si="19"/>
        <v>82.671957671957671</v>
      </c>
      <c r="I25" s="89">
        <f t="shared" si="19"/>
        <v>110.22927689594356</v>
      </c>
      <c r="J25" s="89">
        <f t="shared" si="19"/>
        <v>157.47039556563365</v>
      </c>
      <c r="K25" s="89">
        <f t="shared" si="19"/>
        <v>220.45855379188711</v>
      </c>
      <c r="L25" s="89">
        <f t="shared" si="19"/>
        <v>413.35978835978835</v>
      </c>
      <c r="M25" s="89">
        <f t="shared" si="19"/>
        <v>826.71957671957671</v>
      </c>
      <c r="N25" s="94">
        <f t="shared" si="19"/>
        <v>6613.7566137566137</v>
      </c>
    </row>
    <row r="26" spans="2:15">
      <c r="B26" s="199"/>
      <c r="C26" s="234" t="s">
        <v>6</v>
      </c>
      <c r="D26" s="211">
        <f>I35</f>
        <v>3</v>
      </c>
      <c r="E26" s="105">
        <f>($I$3*1000000000)/($D26*1000*E$5*60*60)</f>
        <v>385.80246913580248</v>
      </c>
      <c r="F26" s="106">
        <f t="shared" ref="F26:N26" si="20">$I$3*1000000000/($D26*1000*F$5*60*60)</f>
        <v>771.60493827160496</v>
      </c>
      <c r="G26" s="57">
        <f t="shared" si="20"/>
        <v>1543.2098765432099</v>
      </c>
      <c r="H26" s="57">
        <f t="shared" si="20"/>
        <v>2314.8148148148148</v>
      </c>
      <c r="I26" s="57">
        <f t="shared" si="20"/>
        <v>3086.4197530864199</v>
      </c>
      <c r="J26" s="57">
        <f t="shared" si="20"/>
        <v>4409.1710758377421</v>
      </c>
      <c r="K26" s="57">
        <f t="shared" si="20"/>
        <v>6172.8395061728397</v>
      </c>
      <c r="L26" s="57">
        <f t="shared" si="20"/>
        <v>11574.074074074075</v>
      </c>
      <c r="M26" s="57">
        <f t="shared" si="20"/>
        <v>23148.14814814815</v>
      </c>
      <c r="N26" s="59">
        <f t="shared" si="20"/>
        <v>185185.1851851852</v>
      </c>
    </row>
    <row r="27" spans="2:15">
      <c r="B27" s="199"/>
      <c r="C27" s="229"/>
      <c r="D27" s="212"/>
      <c r="E27" s="111">
        <f t="shared" ref="E27:N27" si="21">E26/24</f>
        <v>16.075102880658438</v>
      </c>
      <c r="F27" s="108">
        <f t="shared" si="21"/>
        <v>32.150205761316876</v>
      </c>
      <c r="G27" s="58">
        <f t="shared" si="21"/>
        <v>64.300411522633752</v>
      </c>
      <c r="H27" s="58">
        <f t="shared" si="21"/>
        <v>96.450617283950621</v>
      </c>
      <c r="I27" s="58">
        <f t="shared" si="21"/>
        <v>128.6008230452675</v>
      </c>
      <c r="J27" s="58">
        <f t="shared" si="21"/>
        <v>183.71546149323925</v>
      </c>
      <c r="K27" s="58">
        <f t="shared" si="21"/>
        <v>257.20164609053501</v>
      </c>
      <c r="L27" s="58">
        <f t="shared" si="21"/>
        <v>482.25308641975312</v>
      </c>
      <c r="M27" s="58">
        <f t="shared" si="21"/>
        <v>964.50617283950623</v>
      </c>
      <c r="N27" s="60">
        <f t="shared" si="21"/>
        <v>7716.0493827160499</v>
      </c>
    </row>
    <row r="28" spans="2:15">
      <c r="B28" s="199"/>
      <c r="C28" s="213" t="s">
        <v>7</v>
      </c>
      <c r="D28" s="215">
        <f>H35</f>
        <v>2</v>
      </c>
      <c r="E28" s="91">
        <f>($I$3*1000000000)/($D28*1000*E$5*60*60)</f>
        <v>578.7037037037037</v>
      </c>
      <c r="F28" s="95">
        <f t="shared" ref="F28:N28" si="22">$I$3*1000000000/($D28*1000*F$5*60*60)</f>
        <v>1157.4074074074074</v>
      </c>
      <c r="G28" s="1">
        <f t="shared" si="22"/>
        <v>2314.8148148148148</v>
      </c>
      <c r="H28" s="1">
        <f t="shared" si="22"/>
        <v>3472.2222222222222</v>
      </c>
      <c r="I28" s="1">
        <f t="shared" si="22"/>
        <v>4629.6296296296296</v>
      </c>
      <c r="J28" s="1">
        <f t="shared" si="22"/>
        <v>6613.7566137566137</v>
      </c>
      <c r="K28" s="1">
        <f t="shared" si="22"/>
        <v>9259.2592592592591</v>
      </c>
      <c r="L28" s="1">
        <f t="shared" si="22"/>
        <v>17361.111111111109</v>
      </c>
      <c r="M28" s="1">
        <f t="shared" si="22"/>
        <v>34722.222222222219</v>
      </c>
      <c r="N28" s="8">
        <f t="shared" si="22"/>
        <v>277777.77777777775</v>
      </c>
    </row>
    <row r="29" spans="2:15" ht="14.25" thickBot="1">
      <c r="B29" s="200"/>
      <c r="C29" s="214"/>
      <c r="D29" s="216"/>
      <c r="E29" s="93">
        <f t="shared" ref="E29:N29" si="23">E28/24</f>
        <v>24.112654320987655</v>
      </c>
      <c r="F29" s="86">
        <f t="shared" si="23"/>
        <v>48.22530864197531</v>
      </c>
      <c r="G29" s="87">
        <f t="shared" si="23"/>
        <v>96.450617283950621</v>
      </c>
      <c r="H29" s="87">
        <f t="shared" si="23"/>
        <v>144.67592592592592</v>
      </c>
      <c r="I29" s="87">
        <f t="shared" si="23"/>
        <v>192.90123456790124</v>
      </c>
      <c r="J29" s="87">
        <f t="shared" si="23"/>
        <v>275.57319223985888</v>
      </c>
      <c r="K29" s="87">
        <f t="shared" si="23"/>
        <v>385.80246913580248</v>
      </c>
      <c r="L29" s="87">
        <f t="shared" si="23"/>
        <v>723.37962962962956</v>
      </c>
      <c r="M29" s="87">
        <f t="shared" si="23"/>
        <v>1446.7592592592591</v>
      </c>
      <c r="N29" s="88">
        <f t="shared" si="23"/>
        <v>11574.074074074073</v>
      </c>
    </row>
    <row r="30" spans="2:15">
      <c r="B30" s="55"/>
      <c r="C30" t="s">
        <v>58</v>
      </c>
      <c r="N30" s="85">
        <f>N29/30</f>
        <v>385.80246913580243</v>
      </c>
      <c r="O30" t="s">
        <v>56</v>
      </c>
    </row>
    <row r="32" spans="2:15" ht="14.25" thickBot="1">
      <c r="H32" t="s">
        <v>84</v>
      </c>
    </row>
    <row r="33" spans="2:14">
      <c r="F33" s="217" t="s">
        <v>85</v>
      </c>
      <c r="G33" s="218"/>
      <c r="H33" s="221" t="s">
        <v>8</v>
      </c>
      <c r="I33" s="222"/>
      <c r="J33" s="222"/>
      <c r="K33" s="223"/>
    </row>
    <row r="34" spans="2:14" ht="14.25" thickBot="1">
      <c r="F34" s="219"/>
      <c r="G34" s="220"/>
      <c r="H34" s="5" t="s">
        <v>9</v>
      </c>
      <c r="I34" s="6" t="s">
        <v>10</v>
      </c>
      <c r="J34" s="6" t="s">
        <v>11</v>
      </c>
      <c r="K34" s="7" t="s">
        <v>12</v>
      </c>
    </row>
    <row r="35" spans="2:14">
      <c r="F35" s="206" t="s">
        <v>13</v>
      </c>
      <c r="G35" s="3" t="s">
        <v>10</v>
      </c>
      <c r="H35" s="168">
        <v>2</v>
      </c>
      <c r="I35" s="169">
        <v>3</v>
      </c>
      <c r="J35" s="169">
        <v>3.5</v>
      </c>
      <c r="K35" s="170">
        <v>4</v>
      </c>
    </row>
    <row r="36" spans="2:14">
      <c r="F36" s="207"/>
      <c r="G36" s="161" t="s">
        <v>11</v>
      </c>
      <c r="H36" s="171">
        <f t="shared" ref="H36:K37" si="24">H35*2</f>
        <v>4</v>
      </c>
      <c r="I36" s="172">
        <f t="shared" si="24"/>
        <v>6</v>
      </c>
      <c r="J36" s="172">
        <f t="shared" si="24"/>
        <v>7</v>
      </c>
      <c r="K36" s="173">
        <f t="shared" si="24"/>
        <v>8</v>
      </c>
    </row>
    <row r="37" spans="2:14" ht="14.25" thickBot="1">
      <c r="F37" s="208"/>
      <c r="G37" s="7" t="s">
        <v>12</v>
      </c>
      <c r="H37" s="174">
        <f t="shared" si="24"/>
        <v>8</v>
      </c>
      <c r="I37" s="175">
        <f t="shared" si="24"/>
        <v>12</v>
      </c>
      <c r="J37" s="175">
        <f t="shared" si="24"/>
        <v>14</v>
      </c>
      <c r="K37" s="176">
        <f t="shared" si="24"/>
        <v>16</v>
      </c>
    </row>
    <row r="42" spans="2:14">
      <c r="E42" s="83" t="s">
        <v>86</v>
      </c>
      <c r="F42" s="68">
        <v>2.012</v>
      </c>
      <c r="G42" t="s">
        <v>57</v>
      </c>
      <c r="I42" t="s">
        <v>53</v>
      </c>
    </row>
    <row r="43" spans="2:14">
      <c r="E43" s="83" t="s">
        <v>2</v>
      </c>
      <c r="G43">
        <f>I3</f>
        <v>2000</v>
      </c>
      <c r="H43" t="s">
        <v>87</v>
      </c>
    </row>
    <row r="44" spans="2:14" ht="14.25" thickBot="1">
      <c r="B44" t="s">
        <v>15</v>
      </c>
      <c r="E44" s="83" t="s">
        <v>55</v>
      </c>
      <c r="F44">
        <v>1</v>
      </c>
      <c r="G44" t="s">
        <v>17</v>
      </c>
      <c r="H44" t="s">
        <v>16</v>
      </c>
    </row>
    <row r="45" spans="2:14" ht="27" customHeight="1" thickBot="1">
      <c r="B45" s="9"/>
      <c r="C45" s="71" t="s">
        <v>3</v>
      </c>
      <c r="D45" s="72" t="s">
        <v>35</v>
      </c>
      <c r="E45" s="112">
        <v>480</v>
      </c>
      <c r="F45" s="10">
        <v>240</v>
      </c>
      <c r="G45" s="10">
        <v>120</v>
      </c>
      <c r="H45" s="10">
        <v>80</v>
      </c>
      <c r="I45" s="10">
        <v>60</v>
      </c>
      <c r="J45" s="10">
        <v>40</v>
      </c>
      <c r="K45" s="10">
        <v>20</v>
      </c>
      <c r="L45" s="10">
        <v>16</v>
      </c>
      <c r="M45" s="10">
        <v>8</v>
      </c>
      <c r="N45" s="104">
        <v>1</v>
      </c>
    </row>
    <row r="46" spans="2:14">
      <c r="B46" s="199" t="s">
        <v>83</v>
      </c>
      <c r="C46" s="184" t="s">
        <v>4</v>
      </c>
      <c r="D46" s="209">
        <f>K37</f>
        <v>16</v>
      </c>
      <c r="E46" s="162"/>
      <c r="F46" s="163"/>
      <c r="G46" s="164">
        <f t="shared" ref="G46:N46" si="25">$G$43*1000000000/(($D46*1000*G$45+$F$42*$F$44*1000)*60*60)</f>
        <v>289.04895263690111</v>
      </c>
      <c r="H46" s="64">
        <f t="shared" si="25"/>
        <v>433.3466110734966</v>
      </c>
      <c r="I46" s="64">
        <f t="shared" si="25"/>
        <v>577.49337384102853</v>
      </c>
      <c r="J46" s="64">
        <f t="shared" si="25"/>
        <v>865.3351581521149</v>
      </c>
      <c r="K46" s="64">
        <f t="shared" si="25"/>
        <v>1725.2635167495482</v>
      </c>
      <c r="L46" s="64">
        <f t="shared" si="25"/>
        <v>2153.215957225073</v>
      </c>
      <c r="M46" s="64">
        <f t="shared" si="25"/>
        <v>4273.1098325966495</v>
      </c>
      <c r="N46" s="65">
        <f t="shared" si="25"/>
        <v>30843.635107459224</v>
      </c>
    </row>
    <row r="47" spans="2:14">
      <c r="B47" s="199"/>
      <c r="C47" s="185"/>
      <c r="D47" s="194"/>
      <c r="E47" s="156"/>
      <c r="F47" s="165"/>
      <c r="G47" s="58">
        <f t="shared" ref="G47:N47" si="26">$G$43*1000000000/(($D46*1000*G$45+$F$42*$F$44*1000)*60*60)/24</f>
        <v>12.04370635987088</v>
      </c>
      <c r="H47" s="58">
        <f t="shared" si="26"/>
        <v>18.056108794729024</v>
      </c>
      <c r="I47" s="58">
        <f t="shared" si="26"/>
        <v>24.062223910042857</v>
      </c>
      <c r="J47" s="58">
        <f t="shared" si="26"/>
        <v>36.055631589671457</v>
      </c>
      <c r="K47" s="58">
        <f t="shared" si="26"/>
        <v>71.885979864564504</v>
      </c>
      <c r="L47" s="58">
        <f t="shared" si="26"/>
        <v>89.717331551044708</v>
      </c>
      <c r="M47" s="58">
        <f t="shared" si="26"/>
        <v>178.04624302486039</v>
      </c>
      <c r="N47" s="60">
        <f t="shared" si="26"/>
        <v>1285.1514628108009</v>
      </c>
    </row>
    <row r="48" spans="2:14">
      <c r="B48" s="199"/>
      <c r="C48" s="188" t="s">
        <v>5</v>
      </c>
      <c r="D48" s="202">
        <f>J37</f>
        <v>14</v>
      </c>
      <c r="E48" s="156"/>
      <c r="F48" s="165"/>
      <c r="G48" s="1">
        <f t="shared" ref="G48:N48" si="27">$G$43*1000000000/(($D48*1000*G$45+$F$42*$F$44*1000)*60*60)</f>
        <v>330.29226637833472</v>
      </c>
      <c r="H48" s="1">
        <f t="shared" si="27"/>
        <v>495.14225833195684</v>
      </c>
      <c r="I48" s="1">
        <f t="shared" si="27"/>
        <v>659.79529455109378</v>
      </c>
      <c r="J48" s="1">
        <f t="shared" si="27"/>
        <v>988.51190998689628</v>
      </c>
      <c r="K48" s="1">
        <f t="shared" si="27"/>
        <v>1969.9713329771625</v>
      </c>
      <c r="L48" s="1">
        <f t="shared" si="27"/>
        <v>2458.0799052950974</v>
      </c>
      <c r="M48" s="1">
        <f t="shared" si="27"/>
        <v>4872.7814226182818</v>
      </c>
      <c r="N48" s="8">
        <f t="shared" si="27"/>
        <v>34696.200072168096</v>
      </c>
    </row>
    <row r="49" spans="2:14">
      <c r="B49" s="199"/>
      <c r="C49" s="189"/>
      <c r="D49" s="203"/>
      <c r="E49" s="156"/>
      <c r="F49" s="165"/>
      <c r="G49" s="56">
        <f t="shared" ref="G49:N49" si="28">$G$43*1000000000/(($D48*1000*G$45+$F$42*$F$44*1000)*60*60)/24</f>
        <v>13.762177765763946</v>
      </c>
      <c r="H49" s="56">
        <f t="shared" si="28"/>
        <v>20.6309274304982</v>
      </c>
      <c r="I49" s="56">
        <f t="shared" si="28"/>
        <v>27.491470606295575</v>
      </c>
      <c r="J49" s="56">
        <f t="shared" si="28"/>
        <v>41.18799624945401</v>
      </c>
      <c r="K49" s="56">
        <f t="shared" si="28"/>
        <v>82.082138874048439</v>
      </c>
      <c r="L49" s="56">
        <f t="shared" si="28"/>
        <v>102.41999605396239</v>
      </c>
      <c r="M49" s="56">
        <f t="shared" si="28"/>
        <v>203.03255927576174</v>
      </c>
      <c r="N49" s="61">
        <f t="shared" si="28"/>
        <v>1445.6750030070041</v>
      </c>
    </row>
    <row r="50" spans="2:14">
      <c r="B50" s="199"/>
      <c r="C50" s="192" t="s">
        <v>6</v>
      </c>
      <c r="D50" s="193">
        <f>I37</f>
        <v>12</v>
      </c>
      <c r="E50" s="156"/>
      <c r="F50" s="165"/>
      <c r="G50" s="57">
        <f t="shared" ref="G50:N50" si="29">$G$43*1000000000/(($D50*1000*G$45+$F$42*$F$44*1000)*60*60)</f>
        <v>385.26416947678354</v>
      </c>
      <c r="H50" s="57">
        <f t="shared" si="29"/>
        <v>577.49337384102853</v>
      </c>
      <c r="I50" s="57">
        <f t="shared" si="29"/>
        <v>769.45473974886227</v>
      </c>
      <c r="J50" s="57">
        <f t="shared" si="29"/>
        <v>1152.5761922017616</v>
      </c>
      <c r="K50" s="57">
        <f t="shared" si="29"/>
        <v>2295.5702839344972</v>
      </c>
      <c r="L50" s="57">
        <f t="shared" si="29"/>
        <v>2863.5113062880419</v>
      </c>
      <c r="M50" s="57">
        <f t="shared" si="29"/>
        <v>5668.2401701378967</v>
      </c>
      <c r="N50" s="59">
        <f t="shared" si="29"/>
        <v>39648.555206648271</v>
      </c>
    </row>
    <row r="51" spans="2:14">
      <c r="B51" s="199"/>
      <c r="C51" s="185"/>
      <c r="D51" s="194"/>
      <c r="E51" s="156"/>
      <c r="F51" s="165"/>
      <c r="G51" s="58">
        <f t="shared" ref="G51:N51" si="30">$G$43*1000000000/(($D50*1000*G$45+$F$42*$F$44*1000)*60*60)/24</f>
        <v>16.052673728199313</v>
      </c>
      <c r="H51" s="58">
        <f t="shared" si="30"/>
        <v>24.062223910042857</v>
      </c>
      <c r="I51" s="58">
        <f t="shared" si="30"/>
        <v>32.060614156202597</v>
      </c>
      <c r="J51" s="58">
        <f t="shared" si="30"/>
        <v>48.024008008406732</v>
      </c>
      <c r="K51" s="58">
        <f t="shared" si="30"/>
        <v>95.648761830604045</v>
      </c>
      <c r="L51" s="58">
        <f t="shared" si="30"/>
        <v>119.31297109533507</v>
      </c>
      <c r="M51" s="58">
        <f t="shared" si="30"/>
        <v>236.1766737557457</v>
      </c>
      <c r="N51" s="60">
        <f t="shared" si="30"/>
        <v>1652.0231336103445</v>
      </c>
    </row>
    <row r="52" spans="2:14">
      <c r="B52" s="199"/>
      <c r="C52" s="188" t="s">
        <v>7</v>
      </c>
      <c r="D52" s="202">
        <f>H37</f>
        <v>8</v>
      </c>
      <c r="E52" s="156"/>
      <c r="F52" s="165"/>
      <c r="G52" s="1">
        <f t="shared" ref="G52:N52" si="31">$G$43*1000000000/(($D52*1000*G$45+$F$42*$F$44*1000)*60*60)</f>
        <v>577.49337384102853</v>
      </c>
      <c r="H52" s="1">
        <f t="shared" si="31"/>
        <v>865.3351581521149</v>
      </c>
      <c r="I52" s="1">
        <f t="shared" si="31"/>
        <v>1152.5761922017616</v>
      </c>
      <c r="J52" s="1">
        <f t="shared" si="31"/>
        <v>1725.2635167495482</v>
      </c>
      <c r="K52" s="1">
        <f t="shared" si="31"/>
        <v>3429.101273705377</v>
      </c>
      <c r="L52" s="1">
        <f t="shared" si="31"/>
        <v>4273.1098325966495</v>
      </c>
      <c r="M52" s="1">
        <f t="shared" si="31"/>
        <v>8415.9782396466635</v>
      </c>
      <c r="N52" s="8">
        <f t="shared" si="31"/>
        <v>55488.968793003951</v>
      </c>
    </row>
    <row r="53" spans="2:14" ht="14.25" thickBot="1">
      <c r="B53" s="199"/>
      <c r="C53" s="195"/>
      <c r="D53" s="210"/>
      <c r="E53" s="166"/>
      <c r="F53" s="167"/>
      <c r="G53" s="62">
        <f t="shared" ref="G53:N53" si="32">$G$43*1000000000/(($D52*1000*G$45+$F$42*$F$44*1000)*60*60)/24</f>
        <v>24.062223910042857</v>
      </c>
      <c r="H53" s="62">
        <f t="shared" si="32"/>
        <v>36.055631589671457</v>
      </c>
      <c r="I53" s="62">
        <f t="shared" si="32"/>
        <v>48.024008008406732</v>
      </c>
      <c r="J53" s="62">
        <f t="shared" si="32"/>
        <v>71.885979864564504</v>
      </c>
      <c r="K53" s="62">
        <f t="shared" si="32"/>
        <v>142.87921973772404</v>
      </c>
      <c r="L53" s="62">
        <f t="shared" si="32"/>
        <v>178.04624302486039</v>
      </c>
      <c r="M53" s="62">
        <f t="shared" si="32"/>
        <v>350.66575998527765</v>
      </c>
      <c r="N53" s="63">
        <f t="shared" si="32"/>
        <v>2312.0403663751645</v>
      </c>
    </row>
    <row r="54" spans="2:14">
      <c r="B54" s="198" t="s">
        <v>0</v>
      </c>
      <c r="C54" s="184" t="s">
        <v>4</v>
      </c>
      <c r="D54" s="201">
        <f>K36</f>
        <v>8</v>
      </c>
      <c r="E54" s="75"/>
      <c r="F54" s="66">
        <f t="shared" ref="F54:N54" si="33">$G$43*1000000000/(($D54*1000*F$45+$F$42*$F$44*1000)*60*60)</f>
        <v>289.04895263690111</v>
      </c>
      <c r="G54" s="66">
        <f t="shared" si="33"/>
        <v>577.49337384102853</v>
      </c>
      <c r="H54" s="66">
        <f t="shared" si="33"/>
        <v>865.3351581521149</v>
      </c>
      <c r="I54" s="66">
        <f t="shared" si="33"/>
        <v>1152.5761922017616</v>
      </c>
      <c r="J54" s="66">
        <f t="shared" si="33"/>
        <v>1725.2635167495482</v>
      </c>
      <c r="K54" s="66">
        <f t="shared" si="33"/>
        <v>3429.101273705377</v>
      </c>
      <c r="L54" s="66">
        <f t="shared" si="33"/>
        <v>4273.1098325966495</v>
      </c>
      <c r="M54" s="66">
        <f t="shared" si="33"/>
        <v>8415.9782396466635</v>
      </c>
      <c r="N54" s="67">
        <f t="shared" si="33"/>
        <v>55488.968793003951</v>
      </c>
    </row>
    <row r="55" spans="2:14">
      <c r="B55" s="199"/>
      <c r="C55" s="185"/>
      <c r="D55" s="194"/>
      <c r="E55" s="74"/>
      <c r="F55" s="58">
        <f t="shared" ref="F55:N55" si="34">$G$43*1000000000/(($D54*1000*F$45+$F$42*$F$44*1000)*60*60)/24</f>
        <v>12.04370635987088</v>
      </c>
      <c r="G55" s="58">
        <f t="shared" si="34"/>
        <v>24.062223910042857</v>
      </c>
      <c r="H55" s="58">
        <f t="shared" si="34"/>
        <v>36.055631589671457</v>
      </c>
      <c r="I55" s="58">
        <f t="shared" si="34"/>
        <v>48.024008008406732</v>
      </c>
      <c r="J55" s="58">
        <f t="shared" si="34"/>
        <v>71.885979864564504</v>
      </c>
      <c r="K55" s="58">
        <f t="shared" si="34"/>
        <v>142.87921973772404</v>
      </c>
      <c r="L55" s="58">
        <f t="shared" si="34"/>
        <v>178.04624302486039</v>
      </c>
      <c r="M55" s="58">
        <f t="shared" si="34"/>
        <v>350.66575998527765</v>
      </c>
      <c r="N55" s="60">
        <f t="shared" si="34"/>
        <v>2312.0403663751645</v>
      </c>
    </row>
    <row r="56" spans="2:14">
      <c r="B56" s="199"/>
      <c r="C56" s="188" t="s">
        <v>5</v>
      </c>
      <c r="D56" s="202">
        <f>J36</f>
        <v>7</v>
      </c>
      <c r="E56" s="74"/>
      <c r="F56" s="1">
        <f t="shared" ref="F56:N56" si="35">$G$43*1000000000/(($D56*1000*F$45+$F$42*$F$44*1000)*60*60)</f>
        <v>330.29226637833472</v>
      </c>
      <c r="G56" s="1">
        <f t="shared" si="35"/>
        <v>659.79529455109378</v>
      </c>
      <c r="H56" s="1">
        <f t="shared" si="35"/>
        <v>988.51190998689628</v>
      </c>
      <c r="I56" s="1">
        <f t="shared" si="35"/>
        <v>1316.4449246835529</v>
      </c>
      <c r="J56" s="1">
        <f t="shared" si="35"/>
        <v>1969.9713329771625</v>
      </c>
      <c r="K56" s="1">
        <f t="shared" si="35"/>
        <v>3912.0324729991517</v>
      </c>
      <c r="L56" s="1">
        <f t="shared" si="35"/>
        <v>4872.7814226182818</v>
      </c>
      <c r="M56" s="1">
        <f t="shared" si="35"/>
        <v>9576.562703501957</v>
      </c>
      <c r="N56" s="8">
        <f t="shared" si="35"/>
        <v>61646.200128224096</v>
      </c>
    </row>
    <row r="57" spans="2:14">
      <c r="B57" s="199"/>
      <c r="C57" s="189"/>
      <c r="D57" s="203"/>
      <c r="E57" s="74"/>
      <c r="F57" s="56">
        <f t="shared" ref="F57:N57" si="36">$G$43*1000000000/(($D56*1000*F$45+$F$42*$F$44*1000)*60*60)/24</f>
        <v>13.762177765763946</v>
      </c>
      <c r="G57" s="56">
        <f t="shared" si="36"/>
        <v>27.491470606295575</v>
      </c>
      <c r="H57" s="56">
        <f t="shared" si="36"/>
        <v>41.18799624945401</v>
      </c>
      <c r="I57" s="56">
        <f t="shared" si="36"/>
        <v>54.851871861814708</v>
      </c>
      <c r="J57" s="56">
        <f t="shared" si="36"/>
        <v>82.082138874048439</v>
      </c>
      <c r="K57" s="56">
        <f t="shared" si="36"/>
        <v>163.00135304163132</v>
      </c>
      <c r="L57" s="56">
        <f t="shared" si="36"/>
        <v>203.03255927576174</v>
      </c>
      <c r="M57" s="56">
        <f t="shared" si="36"/>
        <v>399.02344597924821</v>
      </c>
      <c r="N57" s="61">
        <f t="shared" si="36"/>
        <v>2568.5916720093373</v>
      </c>
    </row>
    <row r="58" spans="2:14">
      <c r="B58" s="199"/>
      <c r="C58" s="192" t="s">
        <v>6</v>
      </c>
      <c r="D58" s="204">
        <f>I36</f>
        <v>6</v>
      </c>
      <c r="E58" s="74"/>
      <c r="F58" s="57">
        <f t="shared" ref="F58:N58" si="37">$G$43*1000000000/(($D58*1000*F$45+$F$42*$F$44*1000)*60*60)</f>
        <v>385.26416947678354</v>
      </c>
      <c r="G58" s="57">
        <f t="shared" si="37"/>
        <v>769.45473974886227</v>
      </c>
      <c r="H58" s="57">
        <f t="shared" si="37"/>
        <v>1152.5761922017616</v>
      </c>
      <c r="I58" s="57">
        <f t="shared" si="37"/>
        <v>1534.6329833142424</v>
      </c>
      <c r="J58" s="57">
        <f t="shared" si="37"/>
        <v>2295.5702839344972</v>
      </c>
      <c r="K58" s="57">
        <f t="shared" si="37"/>
        <v>4553.2861977146149</v>
      </c>
      <c r="L58" s="57">
        <f t="shared" si="37"/>
        <v>5668.2401701378967</v>
      </c>
      <c r="M58" s="57">
        <f t="shared" si="37"/>
        <v>11108.445084290881</v>
      </c>
      <c r="N58" s="59">
        <f t="shared" si="37"/>
        <v>69340.433793753808</v>
      </c>
    </row>
    <row r="59" spans="2:14">
      <c r="B59" s="199"/>
      <c r="C59" s="185"/>
      <c r="D59" s="187"/>
      <c r="E59" s="74"/>
      <c r="F59" s="58">
        <f t="shared" ref="F59:N59" si="38">$G$43*1000000000/(($D58*1000*F$45+$F$42*$F$44*1000)*60*60)/24</f>
        <v>16.052673728199313</v>
      </c>
      <c r="G59" s="58">
        <f t="shared" si="38"/>
        <v>32.060614156202597</v>
      </c>
      <c r="H59" s="58">
        <f t="shared" si="38"/>
        <v>48.024008008406732</v>
      </c>
      <c r="I59" s="58">
        <f t="shared" si="38"/>
        <v>63.943040971426768</v>
      </c>
      <c r="J59" s="58">
        <f t="shared" si="38"/>
        <v>95.648761830604045</v>
      </c>
      <c r="K59" s="58">
        <f t="shared" si="38"/>
        <v>189.72025823810895</v>
      </c>
      <c r="L59" s="58">
        <f t="shared" si="38"/>
        <v>236.1766737557457</v>
      </c>
      <c r="M59" s="58">
        <f t="shared" si="38"/>
        <v>462.85187851212004</v>
      </c>
      <c r="N59" s="60">
        <f t="shared" si="38"/>
        <v>2889.1847414064086</v>
      </c>
    </row>
    <row r="60" spans="2:14">
      <c r="B60" s="199"/>
      <c r="C60" s="188" t="s">
        <v>7</v>
      </c>
      <c r="D60" s="202">
        <f>H36</f>
        <v>4</v>
      </c>
      <c r="E60" s="74"/>
      <c r="F60" s="1">
        <f t="shared" ref="F60:N60" si="39">$G$43*1000000000/(($D60*1000*F$45+$F$42*$F$44*1000)*60*60)</f>
        <v>577.49337384102853</v>
      </c>
      <c r="G60" s="1">
        <f t="shared" si="39"/>
        <v>1152.5761922017616</v>
      </c>
      <c r="H60" s="1">
        <f t="shared" si="39"/>
        <v>1725.2635167495482</v>
      </c>
      <c r="I60" s="1">
        <f t="shared" si="39"/>
        <v>2295.5702839344972</v>
      </c>
      <c r="J60" s="1">
        <f t="shared" si="39"/>
        <v>3429.101273705377</v>
      </c>
      <c r="K60" s="1">
        <f t="shared" si="39"/>
        <v>6774.0764224205668</v>
      </c>
      <c r="L60" s="1">
        <f t="shared" si="39"/>
        <v>8415.9782396466635</v>
      </c>
      <c r="M60" s="1">
        <f t="shared" si="39"/>
        <v>16334.104303056438</v>
      </c>
      <c r="N60" s="8">
        <f t="shared" si="39"/>
        <v>92407.77703851556</v>
      </c>
    </row>
    <row r="61" spans="2:14" ht="14.25" thickBot="1">
      <c r="B61" s="200"/>
      <c r="C61" s="195"/>
      <c r="D61" s="205"/>
      <c r="E61" s="76"/>
      <c r="F61" s="62">
        <f t="shared" ref="F61:N61" si="40">$G$43*1000000000/(($D60*1000*F$45+$F$42*$F$44*1000)*60*60)/24</f>
        <v>24.062223910042857</v>
      </c>
      <c r="G61" s="62">
        <f t="shared" si="40"/>
        <v>48.024008008406732</v>
      </c>
      <c r="H61" s="62">
        <f t="shared" si="40"/>
        <v>71.885979864564504</v>
      </c>
      <c r="I61" s="62">
        <f t="shared" si="40"/>
        <v>95.648761830604045</v>
      </c>
      <c r="J61" s="62">
        <f t="shared" si="40"/>
        <v>142.87921973772404</v>
      </c>
      <c r="K61" s="62">
        <f t="shared" si="40"/>
        <v>282.25318426752364</v>
      </c>
      <c r="L61" s="62">
        <f t="shared" si="40"/>
        <v>350.66575998527765</v>
      </c>
      <c r="M61" s="62">
        <f t="shared" si="40"/>
        <v>680.58767929401824</v>
      </c>
      <c r="N61" s="63">
        <f t="shared" si="40"/>
        <v>3850.3240432714815</v>
      </c>
    </row>
    <row r="62" spans="2:14">
      <c r="B62" s="181" t="s">
        <v>1</v>
      </c>
      <c r="C62" s="184" t="s">
        <v>4</v>
      </c>
      <c r="D62" s="186">
        <f>K35</f>
        <v>4</v>
      </c>
      <c r="E62" s="77">
        <f t="shared" ref="E62:N62" si="41">$G$43*1000000000/(($D62*1000*E$45+$F$42*$F$44*1000)*60*60)</f>
        <v>289.04895263690111</v>
      </c>
      <c r="F62" s="64">
        <f t="shared" si="41"/>
        <v>577.49337384102853</v>
      </c>
      <c r="G62" s="64">
        <f t="shared" si="41"/>
        <v>1152.5761922017616</v>
      </c>
      <c r="H62" s="64">
        <f t="shared" si="41"/>
        <v>1725.2635167495482</v>
      </c>
      <c r="I62" s="64">
        <f t="shared" si="41"/>
        <v>2295.5702839344972</v>
      </c>
      <c r="J62" s="64">
        <f t="shared" si="41"/>
        <v>3429.101273705377</v>
      </c>
      <c r="K62" s="64">
        <f t="shared" si="41"/>
        <v>6774.0764224205668</v>
      </c>
      <c r="L62" s="64">
        <f t="shared" si="41"/>
        <v>8415.9782396466635</v>
      </c>
      <c r="M62" s="64">
        <f t="shared" si="41"/>
        <v>16334.104303056438</v>
      </c>
      <c r="N62" s="65">
        <f t="shared" si="41"/>
        <v>92407.77703851556</v>
      </c>
    </row>
    <row r="63" spans="2:14">
      <c r="B63" s="182"/>
      <c r="C63" s="185"/>
      <c r="D63" s="187"/>
      <c r="E63" s="78">
        <f t="shared" ref="E63:N63" si="42">$G$43*1000000000/(($D62*1000*E$45+$F$42*$F$44*1000)*60*60)/24</f>
        <v>12.04370635987088</v>
      </c>
      <c r="F63" s="58">
        <f t="shared" si="42"/>
        <v>24.062223910042857</v>
      </c>
      <c r="G63" s="58">
        <f t="shared" si="42"/>
        <v>48.024008008406732</v>
      </c>
      <c r="H63" s="58">
        <f t="shared" si="42"/>
        <v>71.885979864564504</v>
      </c>
      <c r="I63" s="58">
        <f t="shared" si="42"/>
        <v>95.648761830604045</v>
      </c>
      <c r="J63" s="58">
        <f t="shared" si="42"/>
        <v>142.87921973772404</v>
      </c>
      <c r="K63" s="58">
        <f t="shared" si="42"/>
        <v>282.25318426752364</v>
      </c>
      <c r="L63" s="58">
        <f t="shared" si="42"/>
        <v>350.66575998527765</v>
      </c>
      <c r="M63" s="58">
        <f t="shared" si="42"/>
        <v>680.58767929401824</v>
      </c>
      <c r="N63" s="60">
        <f t="shared" si="42"/>
        <v>3850.3240432714815</v>
      </c>
    </row>
    <row r="64" spans="2:14">
      <c r="B64" s="182"/>
      <c r="C64" s="188" t="s">
        <v>5</v>
      </c>
      <c r="D64" s="190">
        <f>J35</f>
        <v>3.5</v>
      </c>
      <c r="E64" s="79">
        <f t="shared" ref="E64:N64" si="43">$G$43*1000000000/(($D64*1000*E$45+$F$42*$F$44*1000)*60*60)</f>
        <v>330.29226637833472</v>
      </c>
      <c r="F64" s="1">
        <f t="shared" si="43"/>
        <v>659.79529455109378</v>
      </c>
      <c r="G64" s="1">
        <f t="shared" si="43"/>
        <v>1316.4449246835529</v>
      </c>
      <c r="H64" s="1">
        <f t="shared" si="43"/>
        <v>1969.9713329771625</v>
      </c>
      <c r="I64" s="1">
        <f t="shared" si="43"/>
        <v>2620.3967490309774</v>
      </c>
      <c r="J64" s="1">
        <f t="shared" si="43"/>
        <v>3912.0324729991517</v>
      </c>
      <c r="K64" s="1">
        <f t="shared" si="43"/>
        <v>7714.7635887845854</v>
      </c>
      <c r="L64" s="1">
        <f t="shared" si="43"/>
        <v>9576.562703501957</v>
      </c>
      <c r="M64" s="1">
        <f t="shared" si="43"/>
        <v>18511.114072889362</v>
      </c>
      <c r="N64" s="8">
        <f t="shared" si="43"/>
        <v>100790.19512981777</v>
      </c>
    </row>
    <row r="65" spans="2:14">
      <c r="B65" s="182"/>
      <c r="C65" s="189"/>
      <c r="D65" s="191"/>
      <c r="E65" s="80">
        <f t="shared" ref="E65:N65" si="44">$G$43*1000000000/(($D64*1000*E$45+$F$42*$F$44*1000)*60*60)/24</f>
        <v>13.762177765763946</v>
      </c>
      <c r="F65" s="56">
        <f t="shared" si="44"/>
        <v>27.491470606295575</v>
      </c>
      <c r="G65" s="56">
        <f t="shared" si="44"/>
        <v>54.851871861814708</v>
      </c>
      <c r="H65" s="56">
        <f t="shared" si="44"/>
        <v>82.082138874048439</v>
      </c>
      <c r="I65" s="56">
        <f t="shared" si="44"/>
        <v>109.18319787629072</v>
      </c>
      <c r="J65" s="56">
        <f t="shared" si="44"/>
        <v>163.00135304163132</v>
      </c>
      <c r="K65" s="56">
        <f t="shared" si="44"/>
        <v>321.44848286602439</v>
      </c>
      <c r="L65" s="56">
        <f t="shared" si="44"/>
        <v>399.02344597924821</v>
      </c>
      <c r="M65" s="56">
        <f t="shared" si="44"/>
        <v>771.29641970372347</v>
      </c>
      <c r="N65" s="61">
        <f t="shared" si="44"/>
        <v>4199.5914637424075</v>
      </c>
    </row>
    <row r="66" spans="2:14">
      <c r="B66" s="182"/>
      <c r="C66" s="192" t="s">
        <v>6</v>
      </c>
      <c r="D66" s="193">
        <f>I35</f>
        <v>3</v>
      </c>
      <c r="E66" s="81">
        <f t="shared" ref="E66:N66" si="45">$G$43*1000000000/(($D66*1000*E$45+$F$42*$F$44*1000)*60*60)</f>
        <v>385.26416947678354</v>
      </c>
      <c r="F66" s="57">
        <f t="shared" si="45"/>
        <v>769.45473974886227</v>
      </c>
      <c r="G66" s="57">
        <f t="shared" si="45"/>
        <v>1534.6329833142424</v>
      </c>
      <c r="H66" s="57">
        <f t="shared" si="45"/>
        <v>2295.5702839344972</v>
      </c>
      <c r="I66" s="57">
        <f t="shared" si="45"/>
        <v>3052.3018018347998</v>
      </c>
      <c r="J66" s="57">
        <f t="shared" si="45"/>
        <v>4553.2861977146149</v>
      </c>
      <c r="K66" s="57">
        <f t="shared" si="45"/>
        <v>8958.8395077655223</v>
      </c>
      <c r="L66" s="57">
        <f t="shared" si="45"/>
        <v>11108.445084290881</v>
      </c>
      <c r="M66" s="57">
        <f t="shared" si="45"/>
        <v>21357.66398414407</v>
      </c>
      <c r="N66" s="59">
        <f t="shared" si="45"/>
        <v>110845.08291212202</v>
      </c>
    </row>
    <row r="67" spans="2:14">
      <c r="B67" s="182"/>
      <c r="C67" s="185"/>
      <c r="D67" s="194"/>
      <c r="E67" s="78">
        <f t="shared" ref="E67:N67" si="46">$G$43*1000000000/(($D66*1000*E$45+$F$42*$F$44*1000)*60*60)/24</f>
        <v>16.052673728199313</v>
      </c>
      <c r="F67" s="58">
        <f t="shared" si="46"/>
        <v>32.060614156202597</v>
      </c>
      <c r="G67" s="58">
        <f t="shared" si="46"/>
        <v>63.943040971426768</v>
      </c>
      <c r="H67" s="58">
        <f t="shared" si="46"/>
        <v>95.648761830604045</v>
      </c>
      <c r="I67" s="58">
        <f t="shared" si="46"/>
        <v>127.17924174311666</v>
      </c>
      <c r="J67" s="58">
        <f t="shared" si="46"/>
        <v>189.72025823810895</v>
      </c>
      <c r="K67" s="58">
        <f t="shared" si="46"/>
        <v>373.28497949023011</v>
      </c>
      <c r="L67" s="58">
        <f t="shared" si="46"/>
        <v>462.85187851212004</v>
      </c>
      <c r="M67" s="58">
        <f t="shared" si="46"/>
        <v>889.90266600600296</v>
      </c>
      <c r="N67" s="60">
        <f t="shared" si="46"/>
        <v>4618.5451213384176</v>
      </c>
    </row>
    <row r="68" spans="2:14">
      <c r="B68" s="182"/>
      <c r="C68" s="188" t="s">
        <v>7</v>
      </c>
      <c r="D68" s="196">
        <f>H35</f>
        <v>2</v>
      </c>
      <c r="E68" s="79">
        <f t="shared" ref="E68:N68" si="47">$G$43*1000000000/(($D68*1000*E$45+$F$42*$F$44*1000)*60*60)</f>
        <v>577.49337384102853</v>
      </c>
      <c r="F68" s="1">
        <f t="shared" si="47"/>
        <v>1152.5761922017616</v>
      </c>
      <c r="G68" s="1">
        <f t="shared" si="47"/>
        <v>2295.5702839344972</v>
      </c>
      <c r="H68" s="1">
        <f t="shared" si="47"/>
        <v>3429.101273705377</v>
      </c>
      <c r="I68" s="1">
        <f t="shared" si="47"/>
        <v>4553.2861977146149</v>
      </c>
      <c r="J68" s="1">
        <f t="shared" si="47"/>
        <v>6774.0764224205668</v>
      </c>
      <c r="K68" s="1">
        <f t="shared" si="47"/>
        <v>13223.735017508225</v>
      </c>
      <c r="L68" s="1">
        <f t="shared" si="47"/>
        <v>16334.104303056438</v>
      </c>
      <c r="M68" s="1">
        <f t="shared" si="47"/>
        <v>30843.635107459224</v>
      </c>
      <c r="N68" s="8">
        <f t="shared" si="47"/>
        <v>138473.46848343857</v>
      </c>
    </row>
    <row r="69" spans="2:14" ht="14.25" thickBot="1">
      <c r="B69" s="183"/>
      <c r="C69" s="195"/>
      <c r="D69" s="197"/>
      <c r="E69" s="82">
        <f t="shared" ref="E69:N69" si="48">$G$43*1000000000/(($D68*1000*E$45+$F$42*$F$44*1000)*60*60)/24</f>
        <v>24.062223910042857</v>
      </c>
      <c r="F69" s="62">
        <f t="shared" si="48"/>
        <v>48.024008008406732</v>
      </c>
      <c r="G69" s="62">
        <f t="shared" si="48"/>
        <v>95.648761830604045</v>
      </c>
      <c r="H69" s="62">
        <f t="shared" si="48"/>
        <v>142.87921973772404</v>
      </c>
      <c r="I69" s="62">
        <f t="shared" si="48"/>
        <v>189.72025823810895</v>
      </c>
      <c r="J69" s="62">
        <f t="shared" si="48"/>
        <v>282.25318426752364</v>
      </c>
      <c r="K69" s="62">
        <f t="shared" si="48"/>
        <v>550.9889590628427</v>
      </c>
      <c r="L69" s="62">
        <f t="shared" si="48"/>
        <v>680.58767929401824</v>
      </c>
      <c r="M69" s="62">
        <f t="shared" si="48"/>
        <v>1285.1514628108009</v>
      </c>
      <c r="N69" s="63">
        <f t="shared" si="48"/>
        <v>5769.7278534766074</v>
      </c>
    </row>
    <row r="71" spans="2:14">
      <c r="E71" t="s">
        <v>20</v>
      </c>
      <c r="F71" s="26">
        <f>N68</f>
        <v>138473.46848343857</v>
      </c>
      <c r="G71" t="s">
        <v>23</v>
      </c>
    </row>
    <row r="72" spans="2:14">
      <c r="E72" t="s">
        <v>21</v>
      </c>
      <c r="F72" s="24">
        <f>F71/24</f>
        <v>5769.7278534766074</v>
      </c>
      <c r="G72" t="s">
        <v>25</v>
      </c>
    </row>
    <row r="73" spans="2:14">
      <c r="E73" t="s">
        <v>22</v>
      </c>
      <c r="F73" s="25">
        <f>F72/30</f>
        <v>192.32426178255358</v>
      </c>
      <c r="G73" t="s">
        <v>24</v>
      </c>
    </row>
  </sheetData>
  <mergeCells count="57">
    <mergeCell ref="D12:D13"/>
    <mergeCell ref="B6:B13"/>
    <mergeCell ref="C6:C7"/>
    <mergeCell ref="D6:D7"/>
    <mergeCell ref="C8:C9"/>
    <mergeCell ref="D8:D9"/>
    <mergeCell ref="C10:C11"/>
    <mergeCell ref="D10:D11"/>
    <mergeCell ref="C12:C13"/>
    <mergeCell ref="B22:B29"/>
    <mergeCell ref="C22:C23"/>
    <mergeCell ref="D22:D23"/>
    <mergeCell ref="C24:C25"/>
    <mergeCell ref="D24:D25"/>
    <mergeCell ref="C26:C27"/>
    <mergeCell ref="C20:C21"/>
    <mergeCell ref="D20:D21"/>
    <mergeCell ref="B14:B21"/>
    <mergeCell ref="C14:C15"/>
    <mergeCell ref="D14:D15"/>
    <mergeCell ref="C16:C17"/>
    <mergeCell ref="D16:D17"/>
    <mergeCell ref="C18:C19"/>
    <mergeCell ref="D18:D19"/>
    <mergeCell ref="D26:D27"/>
    <mergeCell ref="C28:C29"/>
    <mergeCell ref="D28:D29"/>
    <mergeCell ref="F33:G34"/>
    <mergeCell ref="H33:K33"/>
    <mergeCell ref="F35:F37"/>
    <mergeCell ref="B46:B53"/>
    <mergeCell ref="C46:C47"/>
    <mergeCell ref="D46:D47"/>
    <mergeCell ref="C48:C49"/>
    <mergeCell ref="D48:D49"/>
    <mergeCell ref="C50:C51"/>
    <mergeCell ref="D50:D51"/>
    <mergeCell ref="D52:D53"/>
    <mergeCell ref="C52:C53"/>
    <mergeCell ref="B54:B61"/>
    <mergeCell ref="C54:C55"/>
    <mergeCell ref="D54:D55"/>
    <mergeCell ref="C56:C57"/>
    <mergeCell ref="D56:D57"/>
    <mergeCell ref="C58:C59"/>
    <mergeCell ref="D58:D59"/>
    <mergeCell ref="C60:C61"/>
    <mergeCell ref="D60:D61"/>
    <mergeCell ref="B62:B69"/>
    <mergeCell ref="C62:C63"/>
    <mergeCell ref="D62:D63"/>
    <mergeCell ref="C64:C65"/>
    <mergeCell ref="D64:D65"/>
    <mergeCell ref="C66:C67"/>
    <mergeCell ref="D66:D67"/>
    <mergeCell ref="C68:C69"/>
    <mergeCell ref="D68:D69"/>
  </mergeCells>
  <phoneticPr fontId="1"/>
  <pageMargins left="0.55000000000000004" right="0.38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5"/>
  <sheetViews>
    <sheetView zoomScale="85" zoomScaleNormal="85" zoomScaleSheetLayoutView="100" workbookViewId="0">
      <selection activeCell="N26" sqref="N26:O26"/>
    </sheetView>
  </sheetViews>
  <sheetFormatPr defaultRowHeight="13.5"/>
  <cols>
    <col min="1" max="1" width="1.375" customWidth="1"/>
    <col min="2" max="4" width="10.375" customWidth="1"/>
    <col min="5" max="5" width="12.375" customWidth="1"/>
    <col min="6" max="6" width="10.5" customWidth="1"/>
    <col min="7" max="7" width="10.375" customWidth="1"/>
    <col min="8" max="8" width="12.375" customWidth="1"/>
    <col min="9" max="9" width="9.375" customWidth="1"/>
    <col min="10" max="10" width="8.125" customWidth="1"/>
    <col min="11" max="11" width="14.625" customWidth="1"/>
    <col min="12" max="12" width="12.125" customWidth="1"/>
    <col min="13" max="13" width="10" customWidth="1"/>
    <col min="14" max="14" width="12.875" customWidth="1"/>
    <col min="15" max="16" width="10" customWidth="1"/>
  </cols>
  <sheetData>
    <row r="1" spans="2:15" ht="36" customHeight="1">
      <c r="B1" s="39" t="s">
        <v>91</v>
      </c>
      <c r="H1" s="84" t="s">
        <v>92</v>
      </c>
    </row>
    <row r="2" spans="2:15" ht="14.25" thickBot="1">
      <c r="B2" t="s">
        <v>26</v>
      </c>
    </row>
    <row r="3" spans="2:15" s="20" customFormat="1" ht="27.75" customHeight="1">
      <c r="B3" s="247" t="s">
        <v>62</v>
      </c>
      <c r="C3" s="237" t="s">
        <v>14</v>
      </c>
      <c r="D3" s="237" t="s">
        <v>42</v>
      </c>
      <c r="E3" s="253" t="s">
        <v>40</v>
      </c>
      <c r="F3" s="254"/>
      <c r="G3" s="255"/>
      <c r="H3" s="237" t="s">
        <v>41</v>
      </c>
      <c r="I3" s="237" t="s">
        <v>59</v>
      </c>
      <c r="J3" s="253" t="s">
        <v>34</v>
      </c>
      <c r="K3" s="254"/>
      <c r="L3" s="256"/>
      <c r="M3" s="237" t="s">
        <v>27</v>
      </c>
      <c r="N3" s="239" t="s">
        <v>28</v>
      </c>
      <c r="O3" s="240"/>
    </row>
    <row r="4" spans="2:15" s="20" customFormat="1" ht="14.25" customHeight="1" thickBot="1">
      <c r="B4" s="248"/>
      <c r="C4" s="238"/>
      <c r="D4" s="238"/>
      <c r="E4" s="37" t="s">
        <v>36</v>
      </c>
      <c r="F4" s="37" t="s">
        <v>37</v>
      </c>
      <c r="G4" s="37" t="s">
        <v>39</v>
      </c>
      <c r="H4" s="238"/>
      <c r="I4" s="238"/>
      <c r="J4" s="37" t="s">
        <v>13</v>
      </c>
      <c r="K4" s="37" t="s">
        <v>8</v>
      </c>
      <c r="L4" s="37" t="s">
        <v>63</v>
      </c>
      <c r="M4" s="238"/>
      <c r="N4" s="241"/>
      <c r="O4" s="242"/>
    </row>
    <row r="5" spans="2:15">
      <c r="B5" s="40">
        <v>1</v>
      </c>
      <c r="C5" s="2">
        <v>10</v>
      </c>
      <c r="D5" s="2" t="s">
        <v>52</v>
      </c>
      <c r="E5" s="50">
        <v>0</v>
      </c>
      <c r="F5" s="50">
        <v>0.99999999999999856</v>
      </c>
      <c r="G5" s="53">
        <f t="shared" ref="G5:G20" si="0">IF(F5-E5&gt;0,(F5-E5)*24,((1+(F5-E5))*24))</f>
        <v>23.999999999999964</v>
      </c>
      <c r="H5" s="2">
        <v>0</v>
      </c>
      <c r="I5" s="243">
        <v>2.012</v>
      </c>
      <c r="J5" s="2" t="s">
        <v>10</v>
      </c>
      <c r="K5" s="2" t="s">
        <v>12</v>
      </c>
      <c r="L5" s="177">
        <f t="shared" ref="L5:L20" si="1">IF(K5="最高",D$50,IF(K5="高",D$49,IF(K5="標準",D$48,D$47)))*IF(J5="標準",1,IF(J5="高",2,IF(J5="最高",4,)))</f>
        <v>4</v>
      </c>
      <c r="M5" s="2">
        <v>5</v>
      </c>
      <c r="N5" s="41">
        <f t="shared" ref="N5:N20" si="2">(C5*IF(D5="全て",7,IF(D5="月-金",5,1))*G5*L5*M5*1000*3600+IF(D5="全て",7,IF(D5="月-金",5,1))*G5*3600*H5*I$5*1000)/1000000</f>
        <v>120959.99999999981</v>
      </c>
      <c r="O5" s="17" t="s">
        <v>89</v>
      </c>
    </row>
    <row r="6" spans="2:15">
      <c r="B6" s="35">
        <v>2</v>
      </c>
      <c r="C6" s="4"/>
      <c r="D6" s="4"/>
      <c r="E6" s="51"/>
      <c r="F6" s="51"/>
      <c r="G6" s="54">
        <f t="shared" si="0"/>
        <v>24</v>
      </c>
      <c r="H6" s="4"/>
      <c r="I6" s="244"/>
      <c r="J6" s="22" t="s">
        <v>10</v>
      </c>
      <c r="K6" s="22" t="s">
        <v>11</v>
      </c>
      <c r="L6" s="178">
        <f t="shared" si="1"/>
        <v>3.5</v>
      </c>
      <c r="M6" s="4"/>
      <c r="N6" s="69">
        <f t="shared" si="2"/>
        <v>0</v>
      </c>
      <c r="O6" s="18" t="s">
        <v>54</v>
      </c>
    </row>
    <row r="7" spans="2:15">
      <c r="B7" s="35">
        <v>3</v>
      </c>
      <c r="C7" s="4"/>
      <c r="D7" s="4"/>
      <c r="E7" s="51"/>
      <c r="F7" s="51"/>
      <c r="G7" s="54">
        <f t="shared" si="0"/>
        <v>24</v>
      </c>
      <c r="H7" s="4"/>
      <c r="I7" s="244"/>
      <c r="J7" s="22" t="s">
        <v>10</v>
      </c>
      <c r="K7" s="22" t="s">
        <v>10</v>
      </c>
      <c r="L7" s="178">
        <f t="shared" si="1"/>
        <v>3</v>
      </c>
      <c r="M7" s="4"/>
      <c r="N7" s="69">
        <f t="shared" si="2"/>
        <v>0</v>
      </c>
      <c r="O7" s="18" t="s">
        <v>54</v>
      </c>
    </row>
    <row r="8" spans="2:15">
      <c r="B8" s="35">
        <v>4</v>
      </c>
      <c r="C8" s="4"/>
      <c r="D8" s="4"/>
      <c r="E8" s="51"/>
      <c r="F8" s="51"/>
      <c r="G8" s="54">
        <f t="shared" si="0"/>
        <v>24</v>
      </c>
      <c r="H8" s="4"/>
      <c r="I8" s="244"/>
      <c r="J8" s="22" t="s">
        <v>10</v>
      </c>
      <c r="K8" s="22" t="s">
        <v>9</v>
      </c>
      <c r="L8" s="178">
        <f t="shared" si="1"/>
        <v>2</v>
      </c>
      <c r="M8" s="4"/>
      <c r="N8" s="69">
        <f t="shared" si="2"/>
        <v>0</v>
      </c>
      <c r="O8" s="18" t="s">
        <v>54</v>
      </c>
    </row>
    <row r="9" spans="2:15">
      <c r="B9" s="35">
        <v>5</v>
      </c>
      <c r="C9" s="4"/>
      <c r="D9" s="4"/>
      <c r="E9" s="51"/>
      <c r="F9" s="51"/>
      <c r="G9" s="54">
        <f t="shared" si="0"/>
        <v>24</v>
      </c>
      <c r="H9" s="4"/>
      <c r="I9" s="244"/>
      <c r="J9" s="22" t="s">
        <v>10</v>
      </c>
      <c r="K9" s="22" t="s">
        <v>10</v>
      </c>
      <c r="L9" s="178">
        <f t="shared" si="1"/>
        <v>3</v>
      </c>
      <c r="M9" s="4"/>
      <c r="N9" s="69">
        <f t="shared" si="2"/>
        <v>0</v>
      </c>
      <c r="O9" s="18" t="s">
        <v>54</v>
      </c>
    </row>
    <row r="10" spans="2:15">
      <c r="B10" s="35">
        <v>6</v>
      </c>
      <c r="C10" s="4"/>
      <c r="D10" s="4"/>
      <c r="E10" s="51"/>
      <c r="F10" s="51"/>
      <c r="G10" s="54">
        <f t="shared" si="0"/>
        <v>24</v>
      </c>
      <c r="H10" s="4"/>
      <c r="I10" s="244"/>
      <c r="J10" s="22" t="s">
        <v>10</v>
      </c>
      <c r="K10" s="22" t="s">
        <v>10</v>
      </c>
      <c r="L10" s="178">
        <f t="shared" si="1"/>
        <v>3</v>
      </c>
      <c r="M10" s="4"/>
      <c r="N10" s="69">
        <f t="shared" si="2"/>
        <v>0</v>
      </c>
      <c r="O10" s="18" t="s">
        <v>54</v>
      </c>
    </row>
    <row r="11" spans="2:15">
      <c r="B11" s="35">
        <v>7</v>
      </c>
      <c r="C11" s="4"/>
      <c r="D11" s="4"/>
      <c r="E11" s="51"/>
      <c r="F11" s="51"/>
      <c r="G11" s="54">
        <f t="shared" si="0"/>
        <v>24</v>
      </c>
      <c r="H11" s="4"/>
      <c r="I11" s="244"/>
      <c r="J11" s="22" t="s">
        <v>10</v>
      </c>
      <c r="K11" s="22" t="s">
        <v>10</v>
      </c>
      <c r="L11" s="178">
        <f t="shared" si="1"/>
        <v>3</v>
      </c>
      <c r="M11" s="4"/>
      <c r="N11" s="69">
        <f t="shared" si="2"/>
        <v>0</v>
      </c>
      <c r="O11" s="18" t="s">
        <v>54</v>
      </c>
    </row>
    <row r="12" spans="2:15">
      <c r="B12" s="35">
        <v>8</v>
      </c>
      <c r="C12" s="4"/>
      <c r="D12" s="4"/>
      <c r="E12" s="51"/>
      <c r="F12" s="51"/>
      <c r="G12" s="54">
        <f t="shared" si="0"/>
        <v>24</v>
      </c>
      <c r="H12" s="4"/>
      <c r="I12" s="244"/>
      <c r="J12" s="22" t="s">
        <v>10</v>
      </c>
      <c r="K12" s="22" t="s">
        <v>10</v>
      </c>
      <c r="L12" s="178">
        <f t="shared" si="1"/>
        <v>3</v>
      </c>
      <c r="M12" s="4"/>
      <c r="N12" s="69">
        <f t="shared" si="2"/>
        <v>0</v>
      </c>
      <c r="O12" s="18" t="s">
        <v>54</v>
      </c>
    </row>
    <row r="13" spans="2:15">
      <c r="B13" s="35">
        <v>9</v>
      </c>
      <c r="C13" s="4"/>
      <c r="D13" s="4"/>
      <c r="E13" s="51"/>
      <c r="F13" s="51"/>
      <c r="G13" s="54">
        <f t="shared" si="0"/>
        <v>24</v>
      </c>
      <c r="H13" s="4"/>
      <c r="I13" s="244"/>
      <c r="J13" s="22" t="s">
        <v>10</v>
      </c>
      <c r="K13" s="22" t="s">
        <v>10</v>
      </c>
      <c r="L13" s="178">
        <f t="shared" si="1"/>
        <v>3</v>
      </c>
      <c r="M13" s="4"/>
      <c r="N13" s="69">
        <f t="shared" si="2"/>
        <v>0</v>
      </c>
      <c r="O13" s="18" t="s">
        <v>54</v>
      </c>
    </row>
    <row r="14" spans="2:15">
      <c r="B14" s="35">
        <v>10</v>
      </c>
      <c r="C14" s="4"/>
      <c r="D14" s="4"/>
      <c r="E14" s="51"/>
      <c r="F14" s="51"/>
      <c r="G14" s="54">
        <f t="shared" si="0"/>
        <v>24</v>
      </c>
      <c r="H14" s="4"/>
      <c r="I14" s="244"/>
      <c r="J14" s="22" t="s">
        <v>10</v>
      </c>
      <c r="K14" s="22" t="s">
        <v>10</v>
      </c>
      <c r="L14" s="178">
        <f t="shared" si="1"/>
        <v>3</v>
      </c>
      <c r="M14" s="4"/>
      <c r="N14" s="69">
        <f t="shared" si="2"/>
        <v>0</v>
      </c>
      <c r="O14" s="18" t="s">
        <v>54</v>
      </c>
    </row>
    <row r="15" spans="2:15">
      <c r="B15" s="35">
        <v>11</v>
      </c>
      <c r="C15" s="4"/>
      <c r="D15" s="4"/>
      <c r="E15" s="51"/>
      <c r="F15" s="51"/>
      <c r="G15" s="54">
        <f t="shared" si="0"/>
        <v>24</v>
      </c>
      <c r="H15" s="4"/>
      <c r="I15" s="244"/>
      <c r="J15" s="22" t="s">
        <v>10</v>
      </c>
      <c r="K15" s="22" t="s">
        <v>10</v>
      </c>
      <c r="L15" s="178">
        <f t="shared" si="1"/>
        <v>3</v>
      </c>
      <c r="M15" s="4"/>
      <c r="N15" s="69">
        <f t="shared" si="2"/>
        <v>0</v>
      </c>
      <c r="O15" s="18" t="s">
        <v>54</v>
      </c>
    </row>
    <row r="16" spans="2:15">
      <c r="B16" s="35">
        <v>12</v>
      </c>
      <c r="C16" s="4"/>
      <c r="D16" s="4"/>
      <c r="E16" s="51"/>
      <c r="F16" s="51"/>
      <c r="G16" s="54">
        <f t="shared" si="0"/>
        <v>24</v>
      </c>
      <c r="H16" s="4"/>
      <c r="I16" s="244"/>
      <c r="J16" s="22" t="s">
        <v>10</v>
      </c>
      <c r="K16" s="22" t="s">
        <v>10</v>
      </c>
      <c r="L16" s="178">
        <f t="shared" si="1"/>
        <v>3</v>
      </c>
      <c r="M16" s="4"/>
      <c r="N16" s="69">
        <f t="shared" si="2"/>
        <v>0</v>
      </c>
      <c r="O16" s="18" t="s">
        <v>54</v>
      </c>
    </row>
    <row r="17" spans="2:15">
      <c r="B17" s="35">
        <v>13</v>
      </c>
      <c r="C17" s="4"/>
      <c r="D17" s="4"/>
      <c r="E17" s="51"/>
      <c r="F17" s="51"/>
      <c r="G17" s="54">
        <f t="shared" si="0"/>
        <v>24</v>
      </c>
      <c r="H17" s="4"/>
      <c r="I17" s="244"/>
      <c r="J17" s="22" t="s">
        <v>10</v>
      </c>
      <c r="K17" s="22" t="s">
        <v>10</v>
      </c>
      <c r="L17" s="178">
        <f t="shared" si="1"/>
        <v>3</v>
      </c>
      <c r="M17" s="4"/>
      <c r="N17" s="69">
        <f t="shared" si="2"/>
        <v>0</v>
      </c>
      <c r="O17" s="18" t="s">
        <v>54</v>
      </c>
    </row>
    <row r="18" spans="2:15">
      <c r="B18" s="35">
        <v>14</v>
      </c>
      <c r="C18" s="4"/>
      <c r="D18" s="4"/>
      <c r="E18" s="51"/>
      <c r="F18" s="51"/>
      <c r="G18" s="54">
        <f t="shared" si="0"/>
        <v>24</v>
      </c>
      <c r="H18" s="4"/>
      <c r="I18" s="244"/>
      <c r="J18" s="22" t="s">
        <v>10</v>
      </c>
      <c r="K18" s="22" t="s">
        <v>10</v>
      </c>
      <c r="L18" s="178">
        <f t="shared" si="1"/>
        <v>3</v>
      </c>
      <c r="M18" s="4"/>
      <c r="N18" s="69">
        <f t="shared" si="2"/>
        <v>0</v>
      </c>
      <c r="O18" s="18" t="s">
        <v>54</v>
      </c>
    </row>
    <row r="19" spans="2:15">
      <c r="B19" s="35">
        <v>15</v>
      </c>
      <c r="C19" s="4"/>
      <c r="D19" s="4"/>
      <c r="E19" s="51"/>
      <c r="F19" s="51"/>
      <c r="G19" s="54">
        <f t="shared" si="0"/>
        <v>24</v>
      </c>
      <c r="H19" s="4"/>
      <c r="I19" s="244"/>
      <c r="J19" s="22" t="s">
        <v>10</v>
      </c>
      <c r="K19" s="22" t="s">
        <v>10</v>
      </c>
      <c r="L19" s="178">
        <f t="shared" si="1"/>
        <v>3</v>
      </c>
      <c r="M19" s="4"/>
      <c r="N19" s="69">
        <f t="shared" si="2"/>
        <v>0</v>
      </c>
      <c r="O19" s="18" t="s">
        <v>54</v>
      </c>
    </row>
    <row r="20" spans="2:15" ht="14.25" thickBot="1">
      <c r="B20" s="36">
        <v>16</v>
      </c>
      <c r="C20" s="6"/>
      <c r="D20" s="6"/>
      <c r="E20" s="52"/>
      <c r="F20" s="52"/>
      <c r="G20" s="54">
        <f t="shared" si="0"/>
        <v>24</v>
      </c>
      <c r="H20" s="6"/>
      <c r="I20" s="245"/>
      <c r="J20" s="16" t="s">
        <v>10</v>
      </c>
      <c r="K20" s="16" t="s">
        <v>10</v>
      </c>
      <c r="L20" s="179">
        <f t="shared" si="1"/>
        <v>3</v>
      </c>
      <c r="M20" s="6"/>
      <c r="N20" s="70">
        <f t="shared" si="2"/>
        <v>0</v>
      </c>
      <c r="O20" s="19" t="s">
        <v>54</v>
      </c>
    </row>
    <row r="21" spans="2:15" ht="14.25" thickBot="1">
      <c r="B21" s="44" t="s">
        <v>19</v>
      </c>
      <c r="C21" s="23">
        <f>IF((SUM(C5:C20)+1)&gt;17,"error",SUM(C5:C20))</f>
        <v>10</v>
      </c>
      <c r="D21" s="45"/>
      <c r="E21" s="45"/>
      <c r="F21" s="45"/>
      <c r="G21" s="45"/>
      <c r="H21" s="45" t="str">
        <f>IF(SUM(H5:H20)&gt;4,"error","ok")</f>
        <v>ok</v>
      </c>
      <c r="I21" s="45"/>
      <c r="J21" s="45"/>
      <c r="K21" s="45"/>
      <c r="L21" s="46"/>
      <c r="M21" s="23">
        <f>SUM(C5*M5+C6*M6+C7*M7+C8*M8+C9*M9+C10*M10+C11*M11+C12*M12+C13*M13+C14*M14+C15*M15+C16*M16+C17*M17+C18*M18+C19*M19+C20*M20)</f>
        <v>50</v>
      </c>
      <c r="N21" s="47">
        <f>SUM(N5:N20)</f>
        <v>120959.99999999981</v>
      </c>
      <c r="O21" s="48" t="s">
        <v>89</v>
      </c>
    </row>
    <row r="22" spans="2:15" ht="14.25" thickBot="1"/>
    <row r="23" spans="2:15">
      <c r="D23" s="14" t="s">
        <v>29</v>
      </c>
      <c r="E23" s="11">
        <v>2000</v>
      </c>
      <c r="F23" s="11" t="s">
        <v>30</v>
      </c>
      <c r="G23" s="11"/>
      <c r="H23" s="11"/>
      <c r="I23" s="28">
        <f>E23*1000/(N21)*7</f>
        <v>115.74074074074092</v>
      </c>
      <c r="J23" s="32" t="s">
        <v>33</v>
      </c>
      <c r="K23" s="15"/>
    </row>
    <row r="24" spans="2:15">
      <c r="D24" s="29"/>
      <c r="E24" s="12"/>
      <c r="F24" s="12"/>
      <c r="G24" s="12"/>
      <c r="H24" s="12"/>
      <c r="I24" s="30">
        <f>E23*1000/N21</f>
        <v>16.53439153439156</v>
      </c>
      <c r="J24" s="12" t="s">
        <v>31</v>
      </c>
      <c r="K24" s="31"/>
    </row>
    <row r="25" spans="2:15">
      <c r="D25" s="29"/>
      <c r="E25" s="12"/>
      <c r="F25" s="12"/>
      <c r="G25" s="12"/>
      <c r="H25" s="12"/>
      <c r="I25" s="30">
        <f>E23*1000/N21*7/30</f>
        <v>3.8580246913580307</v>
      </c>
      <c r="J25" s="12" t="s">
        <v>24</v>
      </c>
      <c r="K25" s="31"/>
    </row>
    <row r="26" spans="2:15" ht="14.25" thickBot="1">
      <c r="D26" s="33"/>
      <c r="E26" s="13"/>
      <c r="F26" s="13"/>
      <c r="G26" s="13"/>
      <c r="H26" s="13"/>
      <c r="I26" s="38">
        <f>E23*1000/N21*7/365</f>
        <v>0.31709791983764635</v>
      </c>
      <c r="J26" s="13" t="s">
        <v>32</v>
      </c>
      <c r="K26" s="34"/>
    </row>
    <row r="27" spans="2:15" ht="14.25" thickBot="1">
      <c r="D27" s="12"/>
      <c r="E27" s="12"/>
      <c r="F27" s="12"/>
      <c r="G27" s="12"/>
      <c r="H27" s="12"/>
      <c r="I27" s="42"/>
      <c r="J27" s="12"/>
      <c r="K27" s="12"/>
    </row>
    <row r="28" spans="2:15" ht="14.25" thickBot="1">
      <c r="C28" s="251" t="s">
        <v>79</v>
      </c>
      <c r="D28" s="252"/>
      <c r="E28" s="148">
        <v>1000</v>
      </c>
      <c r="F28" s="149" t="s">
        <v>77</v>
      </c>
      <c r="G28" s="149" t="s">
        <v>80</v>
      </c>
      <c r="H28" s="149"/>
      <c r="I28" s="147">
        <f>E28/N21*7*24*60</f>
        <v>83.333333333333456</v>
      </c>
      <c r="J28" s="150" t="s">
        <v>78</v>
      </c>
      <c r="K28" s="151"/>
    </row>
    <row r="29" spans="2:15" ht="14.25" thickBot="1">
      <c r="D29" s="12"/>
      <c r="E29" s="12"/>
      <c r="F29" s="12"/>
      <c r="G29" s="12"/>
      <c r="H29" s="12"/>
      <c r="I29" s="30"/>
      <c r="J29" s="146"/>
      <c r="K29" s="12"/>
    </row>
    <row r="30" spans="2:15" ht="14.25" thickBot="1">
      <c r="B30" s="249" t="s">
        <v>60</v>
      </c>
      <c r="C30" s="250"/>
      <c r="D30" s="11" t="s">
        <v>90</v>
      </c>
      <c r="E30" s="11"/>
      <c r="F30" s="11"/>
      <c r="G30" s="11"/>
      <c r="H30" s="11"/>
      <c r="I30" s="113"/>
      <c r="J30" s="11"/>
      <c r="K30" s="11"/>
      <c r="L30" s="11"/>
      <c r="M30" s="11"/>
      <c r="N30" s="11"/>
      <c r="O30" s="15"/>
    </row>
    <row r="31" spans="2:15">
      <c r="B31" s="29"/>
      <c r="C31" s="12"/>
      <c r="D31" s="12"/>
      <c r="E31" s="12"/>
      <c r="F31" s="12"/>
      <c r="G31" s="12"/>
      <c r="H31" s="12"/>
      <c r="I31" s="42"/>
      <c r="J31" s="12"/>
      <c r="K31" s="12"/>
      <c r="L31" s="12"/>
      <c r="M31" s="12"/>
      <c r="N31" s="12"/>
      <c r="O31" s="31"/>
    </row>
    <row r="32" spans="2:15">
      <c r="B32" s="29"/>
      <c r="C32" s="12"/>
      <c r="D32" s="12"/>
      <c r="E32" s="12"/>
      <c r="F32" s="12"/>
      <c r="G32" s="12"/>
      <c r="H32" s="12"/>
      <c r="I32" s="42"/>
      <c r="J32" s="12"/>
      <c r="K32" s="12"/>
      <c r="L32" s="12"/>
      <c r="M32" s="12"/>
      <c r="N32" s="12"/>
      <c r="O32" s="31"/>
    </row>
    <row r="33" spans="2:20">
      <c r="B33" s="29"/>
      <c r="C33" s="12"/>
      <c r="D33" s="12"/>
      <c r="E33" s="12"/>
      <c r="F33" s="12"/>
      <c r="G33" s="12"/>
      <c r="H33" s="12"/>
      <c r="I33" s="42"/>
      <c r="J33" s="12"/>
      <c r="K33" s="12"/>
      <c r="L33" s="12"/>
      <c r="M33" s="12"/>
      <c r="N33" s="12"/>
      <c r="O33" s="31"/>
    </row>
    <row r="34" spans="2:20">
      <c r="B34" s="29"/>
      <c r="C34" s="12"/>
      <c r="D34" s="12"/>
      <c r="E34" s="12"/>
      <c r="F34" s="12"/>
      <c r="G34" s="12"/>
      <c r="H34" s="12"/>
      <c r="I34" s="42"/>
      <c r="J34" s="12"/>
      <c r="K34" s="12"/>
      <c r="L34" s="12"/>
      <c r="M34" s="12"/>
      <c r="N34" s="12"/>
      <c r="O34" s="31"/>
    </row>
    <row r="35" spans="2:20">
      <c r="B35" s="29"/>
      <c r="C35" s="12"/>
      <c r="D35" s="12"/>
      <c r="E35" s="12"/>
      <c r="F35" s="12"/>
      <c r="G35" s="12"/>
      <c r="H35" s="12"/>
      <c r="I35" s="42"/>
      <c r="J35" s="12"/>
      <c r="K35" s="12"/>
      <c r="L35" s="12"/>
      <c r="M35" s="12"/>
      <c r="N35" s="12"/>
      <c r="O35" s="31"/>
    </row>
    <row r="36" spans="2:20">
      <c r="B36" s="29"/>
      <c r="C36" s="12"/>
      <c r="D36" s="12"/>
      <c r="E36" s="12"/>
      <c r="F36" s="12"/>
      <c r="G36" s="12"/>
      <c r="H36" s="12"/>
      <c r="I36" s="42"/>
      <c r="J36" s="12"/>
      <c r="K36" s="12"/>
      <c r="L36" s="12"/>
      <c r="M36" s="12"/>
      <c r="N36" s="12"/>
      <c r="O36" s="31"/>
    </row>
    <row r="37" spans="2:20">
      <c r="B37" s="29"/>
      <c r="C37" s="12"/>
      <c r="D37" s="12"/>
      <c r="E37" s="12"/>
      <c r="F37" s="12"/>
      <c r="G37" s="12"/>
      <c r="H37" s="12"/>
      <c r="I37" s="42"/>
      <c r="J37" s="12"/>
      <c r="K37" s="12"/>
      <c r="L37" s="12"/>
      <c r="M37" s="12"/>
      <c r="N37" s="12"/>
      <c r="O37" s="31"/>
    </row>
    <row r="38" spans="2:20">
      <c r="B38" s="29"/>
      <c r="C38" s="12"/>
      <c r="D38" s="12"/>
      <c r="E38" s="12"/>
      <c r="F38" s="12"/>
      <c r="G38" s="12"/>
      <c r="H38" s="12"/>
      <c r="I38" s="42"/>
      <c r="J38" s="12"/>
      <c r="K38" s="12"/>
      <c r="L38" s="12"/>
      <c r="M38" s="12"/>
      <c r="N38" s="12"/>
      <c r="O38" s="31"/>
    </row>
    <row r="39" spans="2:20">
      <c r="B39" s="29"/>
      <c r="C39" s="12"/>
      <c r="D39" s="12"/>
      <c r="E39" s="12"/>
      <c r="F39" s="12"/>
      <c r="G39" s="12"/>
      <c r="H39" s="12"/>
      <c r="I39" s="42"/>
      <c r="J39" s="12"/>
      <c r="K39" s="12"/>
      <c r="L39" s="12"/>
      <c r="M39" s="12"/>
      <c r="N39" s="12"/>
      <c r="O39" s="31"/>
    </row>
    <row r="40" spans="2:20">
      <c r="B40" s="29"/>
      <c r="C40" s="12"/>
      <c r="D40" s="12"/>
      <c r="E40" s="12"/>
      <c r="F40" s="12"/>
      <c r="G40" s="12"/>
      <c r="H40" s="12"/>
      <c r="I40" s="42"/>
      <c r="J40" s="12"/>
      <c r="K40" s="12"/>
      <c r="L40" s="12"/>
      <c r="M40" s="12"/>
      <c r="N40" s="12"/>
      <c r="O40" s="31"/>
    </row>
    <row r="41" spans="2:20">
      <c r="B41" s="29"/>
      <c r="C41" s="12"/>
      <c r="D41" s="12"/>
      <c r="E41" s="12"/>
      <c r="F41" s="12"/>
      <c r="G41" s="12"/>
      <c r="H41" s="12"/>
      <c r="I41" s="42"/>
      <c r="J41" s="12"/>
      <c r="K41" s="12"/>
      <c r="L41" s="12"/>
      <c r="M41" s="12"/>
      <c r="N41" s="12"/>
      <c r="O41" s="31"/>
    </row>
    <row r="42" spans="2:20" ht="14.25" thickBot="1">
      <c r="B42" s="33"/>
      <c r="C42" s="13"/>
      <c r="D42" s="13"/>
      <c r="E42" s="13"/>
      <c r="F42" s="13"/>
      <c r="G42" s="13"/>
      <c r="H42" s="13"/>
      <c r="I42" s="38"/>
      <c r="J42" s="13"/>
      <c r="K42" s="13"/>
      <c r="L42" s="13"/>
      <c r="M42" s="13"/>
      <c r="N42" s="13"/>
      <c r="O42" s="34"/>
    </row>
    <row r="43" spans="2:20">
      <c r="B43" s="21"/>
      <c r="C43" s="21"/>
      <c r="D43" s="43"/>
      <c r="E43" s="43"/>
      <c r="F43" s="43"/>
      <c r="G43" s="43"/>
      <c r="H43" s="43"/>
      <c r="I43" s="12"/>
      <c r="J43" s="12"/>
      <c r="K43" s="27"/>
      <c r="L43" s="20"/>
      <c r="M43" s="20"/>
      <c r="N43" s="20"/>
      <c r="O43" s="20"/>
      <c r="P43" s="20"/>
      <c r="Q43" s="20"/>
      <c r="R43" s="20"/>
      <c r="S43" s="20"/>
      <c r="T43" s="20"/>
    </row>
    <row r="44" spans="2:20">
      <c r="B44" s="21"/>
      <c r="C44" s="21"/>
      <c r="D44" s="21"/>
      <c r="E44" s="21"/>
      <c r="F44" s="21"/>
      <c r="G44" s="21"/>
      <c r="H44" s="21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</row>
    <row r="45" spans="2:20" s="20" customFormat="1" hidden="1"/>
    <row r="46" spans="2:20" s="20" customFormat="1" hidden="1">
      <c r="B46" s="20" t="s">
        <v>13</v>
      </c>
      <c r="C46" s="20" t="s">
        <v>8</v>
      </c>
      <c r="D46" s="20" t="s">
        <v>64</v>
      </c>
      <c r="E46" s="20" t="s">
        <v>14</v>
      </c>
      <c r="F46" s="20" t="s">
        <v>42</v>
      </c>
      <c r="G46" t="s">
        <v>38</v>
      </c>
      <c r="I46" t="s">
        <v>18</v>
      </c>
      <c r="J46"/>
      <c r="K46">
        <v>8.4480000000000004</v>
      </c>
      <c r="L46" t="s">
        <v>81</v>
      </c>
    </row>
    <row r="47" spans="2:20" hidden="1">
      <c r="B47" s="246" t="s">
        <v>10</v>
      </c>
      <c r="C47" s="20" t="s">
        <v>9</v>
      </c>
      <c r="D47" s="20">
        <v>2</v>
      </c>
      <c r="E47" s="20">
        <v>1</v>
      </c>
      <c r="F47" s="20" t="s">
        <v>52</v>
      </c>
      <c r="G47" s="49">
        <v>0</v>
      </c>
      <c r="H47" s="20"/>
      <c r="M47" s="21"/>
      <c r="N47" s="21"/>
      <c r="O47" s="21"/>
      <c r="P47" s="21"/>
      <c r="Q47" s="21"/>
      <c r="R47" s="21"/>
      <c r="S47" s="21"/>
      <c r="T47" s="21"/>
    </row>
    <row r="48" spans="2:20" hidden="1">
      <c r="B48" s="246"/>
      <c r="C48" s="20" t="s">
        <v>10</v>
      </c>
      <c r="D48" s="20">
        <v>3</v>
      </c>
      <c r="E48" s="20"/>
      <c r="F48" s="20" t="s">
        <v>43</v>
      </c>
      <c r="G48" s="49">
        <f t="shared" ref="G48:G111" si="3">G47+1/(24*4)</f>
        <v>1.0416666666666666E-2</v>
      </c>
      <c r="H48" s="20"/>
      <c r="M48" s="21"/>
      <c r="N48" s="21"/>
      <c r="O48" s="21"/>
      <c r="P48" s="21"/>
      <c r="Q48" s="21"/>
      <c r="R48" s="21"/>
      <c r="S48" s="21"/>
      <c r="T48" s="21"/>
    </row>
    <row r="49" spans="2:20" hidden="1">
      <c r="B49" s="246"/>
      <c r="C49" s="20" t="s">
        <v>11</v>
      </c>
      <c r="D49" s="20">
        <v>3.5</v>
      </c>
      <c r="E49" s="20"/>
      <c r="F49" s="20" t="s">
        <v>44</v>
      </c>
      <c r="G49" s="49">
        <f t="shared" si="3"/>
        <v>2.0833333333333332E-2</v>
      </c>
      <c r="H49" s="20"/>
      <c r="M49" s="21"/>
      <c r="N49" s="21"/>
      <c r="O49" s="21"/>
      <c r="P49" s="21"/>
      <c r="Q49" s="21"/>
      <c r="R49" s="21"/>
      <c r="S49" s="21"/>
      <c r="T49" s="21"/>
    </row>
    <row r="50" spans="2:20" hidden="1">
      <c r="B50" s="246"/>
      <c r="C50" s="20" t="s">
        <v>12</v>
      </c>
      <c r="D50" s="20">
        <v>4</v>
      </c>
      <c r="E50" s="20"/>
      <c r="F50" s="20" t="s">
        <v>45</v>
      </c>
      <c r="G50" s="49">
        <f t="shared" si="3"/>
        <v>3.125E-2</v>
      </c>
      <c r="H50" s="20"/>
      <c r="I50" s="20"/>
      <c r="L50" s="21"/>
      <c r="M50" s="21"/>
      <c r="N50" s="21"/>
      <c r="O50" s="21"/>
      <c r="P50" s="21"/>
      <c r="Q50" s="21"/>
      <c r="R50" s="21"/>
      <c r="S50" s="21"/>
      <c r="T50" s="21"/>
    </row>
    <row r="51" spans="2:20" hidden="1">
      <c r="B51" s="246" t="s">
        <v>11</v>
      </c>
      <c r="C51" s="20" t="s">
        <v>9</v>
      </c>
      <c r="D51" s="20">
        <f t="shared" ref="D51:D58" si="4">D47*2</f>
        <v>4</v>
      </c>
      <c r="E51" s="20"/>
      <c r="F51" s="20" t="s">
        <v>46</v>
      </c>
      <c r="G51" s="49">
        <f t="shared" si="3"/>
        <v>4.1666666666666664E-2</v>
      </c>
      <c r="H51" s="20"/>
      <c r="M51" s="21"/>
      <c r="N51" s="21"/>
      <c r="O51" s="21"/>
      <c r="P51" s="21"/>
      <c r="Q51" s="21"/>
      <c r="R51" s="21"/>
      <c r="S51" s="21"/>
      <c r="T51" s="21"/>
    </row>
    <row r="52" spans="2:20" hidden="1">
      <c r="B52" s="246"/>
      <c r="C52" s="20" t="s">
        <v>10</v>
      </c>
      <c r="D52" s="20">
        <f t="shared" si="4"/>
        <v>6</v>
      </c>
      <c r="E52" s="20"/>
      <c r="F52" s="20" t="s">
        <v>47</v>
      </c>
      <c r="G52" s="49">
        <f t="shared" si="3"/>
        <v>5.2083333333333329E-2</v>
      </c>
      <c r="H52" s="20"/>
      <c r="M52" s="21"/>
      <c r="N52" s="21"/>
      <c r="O52" s="21"/>
      <c r="P52" s="21"/>
      <c r="Q52" s="21"/>
      <c r="R52" s="21"/>
      <c r="S52" s="21"/>
      <c r="T52" s="21"/>
    </row>
    <row r="53" spans="2:20" hidden="1">
      <c r="B53" s="246"/>
      <c r="C53" s="20" t="s">
        <v>11</v>
      </c>
      <c r="D53" s="20">
        <f t="shared" si="4"/>
        <v>7</v>
      </c>
      <c r="E53" s="20"/>
      <c r="F53" s="20" t="s">
        <v>48</v>
      </c>
      <c r="G53" s="49">
        <f t="shared" si="3"/>
        <v>6.2499999999999993E-2</v>
      </c>
      <c r="H53" s="20"/>
      <c r="M53" s="21"/>
      <c r="N53" s="21"/>
      <c r="O53" s="21"/>
      <c r="P53" s="21"/>
      <c r="Q53" s="21"/>
      <c r="R53" s="21"/>
      <c r="S53" s="21"/>
      <c r="T53" s="21"/>
    </row>
    <row r="54" spans="2:20" hidden="1">
      <c r="B54" s="246"/>
      <c r="C54" s="20" t="s">
        <v>12</v>
      </c>
      <c r="D54" s="20">
        <f t="shared" si="4"/>
        <v>8</v>
      </c>
      <c r="E54" s="20"/>
      <c r="F54" s="20" t="s">
        <v>49</v>
      </c>
      <c r="G54" s="49">
        <f t="shared" si="3"/>
        <v>7.2916666666666657E-2</v>
      </c>
      <c r="H54" s="20"/>
      <c r="M54" s="21"/>
      <c r="N54" s="21"/>
      <c r="O54" s="21"/>
      <c r="P54" s="21"/>
      <c r="Q54" s="21"/>
      <c r="R54" s="21"/>
      <c r="S54" s="21"/>
      <c r="T54" s="21"/>
    </row>
    <row r="55" spans="2:20" hidden="1">
      <c r="B55" s="246" t="s">
        <v>12</v>
      </c>
      <c r="C55" s="20" t="s">
        <v>9</v>
      </c>
      <c r="D55" s="20">
        <f t="shared" si="4"/>
        <v>8</v>
      </c>
      <c r="E55" s="20"/>
      <c r="F55" s="20" t="s">
        <v>50</v>
      </c>
      <c r="G55" s="49">
        <f t="shared" si="3"/>
        <v>8.3333333333333329E-2</v>
      </c>
      <c r="H55" s="20"/>
      <c r="I55" s="20"/>
      <c r="L55" s="21"/>
      <c r="M55" s="21"/>
      <c r="N55" s="21"/>
      <c r="O55" s="21"/>
      <c r="P55" s="21"/>
      <c r="Q55" s="21"/>
      <c r="R55" s="21"/>
      <c r="S55" s="21"/>
      <c r="T55" s="21"/>
    </row>
    <row r="56" spans="2:20" hidden="1">
      <c r="B56" s="246"/>
      <c r="C56" s="20" t="s">
        <v>10</v>
      </c>
      <c r="D56" s="20">
        <f t="shared" si="4"/>
        <v>12</v>
      </c>
      <c r="E56" s="20"/>
      <c r="F56" s="20" t="s">
        <v>51</v>
      </c>
      <c r="G56" s="49">
        <f t="shared" si="3"/>
        <v>9.375E-2</v>
      </c>
      <c r="H56" s="20"/>
      <c r="I56" s="20"/>
      <c r="L56" s="21"/>
      <c r="M56" s="21"/>
      <c r="N56" s="21"/>
      <c r="O56" s="21"/>
      <c r="P56" s="21"/>
      <c r="Q56" s="21"/>
      <c r="R56" s="21"/>
      <c r="S56" s="21"/>
      <c r="T56" s="21"/>
    </row>
    <row r="57" spans="2:20" hidden="1">
      <c r="B57" s="246"/>
      <c r="C57" s="20" t="s">
        <v>11</v>
      </c>
      <c r="D57" s="20">
        <f t="shared" si="4"/>
        <v>14</v>
      </c>
      <c r="E57" s="20"/>
      <c r="F57" s="20"/>
      <c r="G57" s="49">
        <f t="shared" si="3"/>
        <v>0.10416666666666667</v>
      </c>
      <c r="H57" s="20"/>
      <c r="I57" s="20"/>
      <c r="L57" s="21"/>
      <c r="M57" s="21"/>
      <c r="N57" s="21"/>
      <c r="O57" s="21"/>
      <c r="P57" s="21"/>
      <c r="Q57" s="21"/>
      <c r="R57" s="21"/>
      <c r="S57" s="21"/>
      <c r="T57" s="21"/>
    </row>
    <row r="58" spans="2:20" hidden="1">
      <c r="B58" s="246"/>
      <c r="C58" s="20" t="s">
        <v>12</v>
      </c>
      <c r="D58" s="20">
        <f t="shared" si="4"/>
        <v>16</v>
      </c>
      <c r="E58" s="20"/>
      <c r="F58" s="20"/>
      <c r="G58" s="49">
        <f t="shared" si="3"/>
        <v>0.11458333333333334</v>
      </c>
      <c r="H58" s="20"/>
      <c r="I58" s="20"/>
      <c r="L58" s="21"/>
      <c r="M58" s="21"/>
      <c r="N58" s="21"/>
      <c r="O58" s="21"/>
      <c r="P58" s="21"/>
      <c r="Q58" s="21"/>
      <c r="R58" s="21"/>
      <c r="S58" s="21"/>
      <c r="T58" s="21"/>
    </row>
    <row r="59" spans="2:20" hidden="1">
      <c r="B59" s="20"/>
      <c r="C59" s="20" t="s">
        <v>19</v>
      </c>
      <c r="D59" s="20"/>
      <c r="E59" s="20">
        <f>SUM(E47:E58)</f>
        <v>1</v>
      </c>
      <c r="F59" s="20"/>
      <c r="G59" s="49">
        <f t="shared" si="3"/>
        <v>0.125</v>
      </c>
      <c r="H59" s="20"/>
      <c r="I59" s="21"/>
      <c r="L59" s="21"/>
      <c r="M59" s="21"/>
      <c r="N59" s="21"/>
      <c r="O59" s="21"/>
      <c r="P59" s="21"/>
      <c r="Q59" s="21"/>
      <c r="R59" s="21"/>
      <c r="S59" s="21"/>
      <c r="T59" s="21"/>
    </row>
    <row r="60" spans="2:20" hidden="1">
      <c r="B60" s="20"/>
      <c r="C60" s="20"/>
      <c r="D60" s="20"/>
      <c r="E60" s="20"/>
      <c r="F60" s="20"/>
      <c r="G60" s="49">
        <f t="shared" si="3"/>
        <v>0.13541666666666666</v>
      </c>
      <c r="H60" s="20"/>
      <c r="I60" s="21"/>
      <c r="L60" s="21"/>
      <c r="M60" s="21"/>
      <c r="N60" s="21"/>
      <c r="O60" s="21"/>
      <c r="P60" s="21"/>
      <c r="Q60" s="21"/>
      <c r="R60" s="21"/>
      <c r="S60" s="21"/>
      <c r="T60" s="21"/>
    </row>
    <row r="61" spans="2:20" hidden="1">
      <c r="B61" s="20" t="s">
        <v>13</v>
      </c>
      <c r="C61" s="20"/>
      <c r="D61" s="20"/>
      <c r="E61" s="20"/>
      <c r="F61" s="20"/>
      <c r="G61" s="49">
        <f t="shared" si="3"/>
        <v>0.14583333333333331</v>
      </c>
      <c r="H61" s="20"/>
      <c r="I61" s="21"/>
      <c r="L61" s="21"/>
      <c r="M61" s="21"/>
      <c r="N61" s="21"/>
      <c r="O61" s="21"/>
      <c r="P61" s="21"/>
      <c r="Q61" s="21"/>
      <c r="R61" s="21"/>
      <c r="S61" s="21"/>
      <c r="T61" s="21"/>
    </row>
    <row r="62" spans="2:20" hidden="1">
      <c r="B62" s="20" t="s">
        <v>12</v>
      </c>
      <c r="C62" s="20">
        <v>4</v>
      </c>
      <c r="D62" s="20"/>
      <c r="E62" s="20"/>
      <c r="F62" s="20"/>
      <c r="G62" s="49">
        <f t="shared" si="3"/>
        <v>0.15624999999999997</v>
      </c>
      <c r="H62" s="20"/>
      <c r="I62" s="21"/>
      <c r="L62" s="21"/>
      <c r="M62" s="21"/>
      <c r="N62" s="21"/>
      <c r="O62" s="21"/>
      <c r="P62" s="21"/>
      <c r="Q62" s="21"/>
      <c r="R62" s="21"/>
      <c r="S62" s="21"/>
      <c r="T62" s="21"/>
    </row>
    <row r="63" spans="2:20" hidden="1">
      <c r="B63" s="20" t="s">
        <v>11</v>
      </c>
      <c r="C63" s="20">
        <v>2</v>
      </c>
      <c r="D63" s="20"/>
      <c r="E63" s="20"/>
      <c r="F63" s="20"/>
      <c r="G63" s="49">
        <f t="shared" si="3"/>
        <v>0.16666666666666663</v>
      </c>
      <c r="H63" s="20"/>
      <c r="I63" s="21"/>
      <c r="L63" s="21"/>
      <c r="M63" s="21"/>
      <c r="N63" s="21"/>
      <c r="O63" s="21"/>
      <c r="P63" s="21"/>
      <c r="Q63" s="21"/>
      <c r="R63" s="21"/>
      <c r="S63" s="21"/>
      <c r="T63" s="21"/>
    </row>
    <row r="64" spans="2:20" hidden="1">
      <c r="B64" s="20" t="s">
        <v>10</v>
      </c>
      <c r="C64" s="20">
        <v>1</v>
      </c>
      <c r="D64" s="20"/>
      <c r="E64" s="20"/>
      <c r="F64" s="20"/>
      <c r="G64" s="49">
        <f t="shared" si="3"/>
        <v>0.17708333333333329</v>
      </c>
      <c r="H64" s="20"/>
      <c r="I64" s="21"/>
      <c r="L64" s="21"/>
      <c r="M64" s="21"/>
      <c r="N64" s="21"/>
      <c r="O64" s="21"/>
      <c r="P64" s="21"/>
      <c r="Q64" s="21"/>
      <c r="R64" s="21"/>
      <c r="S64" s="21"/>
      <c r="T64" s="21"/>
    </row>
    <row r="65" spans="2:7" hidden="1">
      <c r="G65" s="49">
        <f t="shared" si="3"/>
        <v>0.18749999999999994</v>
      </c>
    </row>
    <row r="66" spans="2:7" hidden="1">
      <c r="G66" s="49">
        <f t="shared" si="3"/>
        <v>0.1979166666666666</v>
      </c>
    </row>
    <row r="67" spans="2:7" hidden="1">
      <c r="B67" s="20" t="s">
        <v>27</v>
      </c>
      <c r="G67" s="49">
        <f t="shared" si="3"/>
        <v>0.20833333333333326</v>
      </c>
    </row>
    <row r="68" spans="2:7" hidden="1">
      <c r="B68">
        <v>1</v>
      </c>
      <c r="G68" s="49">
        <f t="shared" si="3"/>
        <v>0.21874999999999992</v>
      </c>
    </row>
    <row r="69" spans="2:7" hidden="1">
      <c r="B69">
        <v>2</v>
      </c>
      <c r="G69" s="49">
        <f t="shared" si="3"/>
        <v>0.22916666666666657</v>
      </c>
    </row>
    <row r="70" spans="2:7" hidden="1">
      <c r="B70">
        <v>3</v>
      </c>
      <c r="G70" s="49">
        <f t="shared" si="3"/>
        <v>0.23958333333333323</v>
      </c>
    </row>
    <row r="71" spans="2:7" hidden="1">
      <c r="B71">
        <v>4</v>
      </c>
      <c r="G71" s="49">
        <f t="shared" si="3"/>
        <v>0.24999999999999989</v>
      </c>
    </row>
    <row r="72" spans="2:7" hidden="1">
      <c r="B72">
        <v>5</v>
      </c>
      <c r="G72" s="49">
        <f t="shared" si="3"/>
        <v>0.26041666666666657</v>
      </c>
    </row>
    <row r="73" spans="2:7" hidden="1">
      <c r="B73">
        <v>6</v>
      </c>
      <c r="G73" s="49">
        <f t="shared" si="3"/>
        <v>0.27083333333333326</v>
      </c>
    </row>
    <row r="74" spans="2:7" hidden="1">
      <c r="B74">
        <v>7</v>
      </c>
      <c r="G74" s="49">
        <f t="shared" si="3"/>
        <v>0.28124999999999994</v>
      </c>
    </row>
    <row r="75" spans="2:7" hidden="1">
      <c r="B75">
        <v>8</v>
      </c>
      <c r="G75" s="49">
        <f t="shared" si="3"/>
        <v>0.29166666666666663</v>
      </c>
    </row>
    <row r="76" spans="2:7" hidden="1">
      <c r="B76">
        <v>9</v>
      </c>
      <c r="G76" s="49">
        <f t="shared" si="3"/>
        <v>0.30208333333333331</v>
      </c>
    </row>
    <row r="77" spans="2:7" hidden="1">
      <c r="B77">
        <v>10</v>
      </c>
      <c r="G77" s="49">
        <f t="shared" si="3"/>
        <v>0.3125</v>
      </c>
    </row>
    <row r="78" spans="2:7" hidden="1">
      <c r="B78">
        <v>15</v>
      </c>
      <c r="G78" s="49">
        <f t="shared" si="3"/>
        <v>0.32291666666666669</v>
      </c>
    </row>
    <row r="79" spans="2:7" hidden="1">
      <c r="B79">
        <v>20</v>
      </c>
      <c r="G79" s="49">
        <f t="shared" si="3"/>
        <v>0.33333333333333337</v>
      </c>
    </row>
    <row r="80" spans="2:7" hidden="1">
      <c r="B80">
        <v>30</v>
      </c>
      <c r="G80" s="49">
        <f t="shared" si="3"/>
        <v>0.34375000000000006</v>
      </c>
    </row>
    <row r="81" spans="7:7" hidden="1">
      <c r="G81" s="49">
        <f t="shared" si="3"/>
        <v>0.35416666666666674</v>
      </c>
    </row>
    <row r="82" spans="7:7" hidden="1">
      <c r="G82" s="49">
        <f t="shared" si="3"/>
        <v>0.36458333333333343</v>
      </c>
    </row>
    <row r="83" spans="7:7" hidden="1">
      <c r="G83" s="49">
        <f t="shared" si="3"/>
        <v>0.37500000000000011</v>
      </c>
    </row>
    <row r="84" spans="7:7" hidden="1">
      <c r="G84" s="49">
        <f t="shared" si="3"/>
        <v>0.3854166666666668</v>
      </c>
    </row>
    <row r="85" spans="7:7" hidden="1">
      <c r="G85" s="49">
        <f t="shared" si="3"/>
        <v>0.39583333333333348</v>
      </c>
    </row>
    <row r="86" spans="7:7" hidden="1">
      <c r="G86" s="49">
        <f t="shared" si="3"/>
        <v>0.40625000000000017</v>
      </c>
    </row>
    <row r="87" spans="7:7" hidden="1">
      <c r="G87" s="49">
        <f t="shared" si="3"/>
        <v>0.41666666666666685</v>
      </c>
    </row>
    <row r="88" spans="7:7" hidden="1">
      <c r="G88" s="49">
        <f t="shared" si="3"/>
        <v>0.42708333333333354</v>
      </c>
    </row>
    <row r="89" spans="7:7" hidden="1">
      <c r="G89" s="49">
        <f t="shared" si="3"/>
        <v>0.43750000000000022</v>
      </c>
    </row>
    <row r="90" spans="7:7" hidden="1">
      <c r="G90" s="49">
        <f t="shared" si="3"/>
        <v>0.44791666666666691</v>
      </c>
    </row>
    <row r="91" spans="7:7" hidden="1">
      <c r="G91" s="49">
        <f t="shared" si="3"/>
        <v>0.45833333333333359</v>
      </c>
    </row>
    <row r="92" spans="7:7" hidden="1">
      <c r="G92" s="49">
        <f t="shared" si="3"/>
        <v>0.46875000000000028</v>
      </c>
    </row>
    <row r="93" spans="7:7" hidden="1">
      <c r="G93" s="49">
        <f t="shared" si="3"/>
        <v>0.47916666666666696</v>
      </c>
    </row>
    <row r="94" spans="7:7" hidden="1">
      <c r="G94" s="49">
        <f t="shared" si="3"/>
        <v>0.48958333333333365</v>
      </c>
    </row>
    <row r="95" spans="7:7" hidden="1">
      <c r="G95" s="49">
        <f t="shared" si="3"/>
        <v>0.50000000000000033</v>
      </c>
    </row>
    <row r="96" spans="7:7" hidden="1">
      <c r="G96" s="49">
        <f t="shared" si="3"/>
        <v>0.51041666666666696</v>
      </c>
    </row>
    <row r="97" spans="7:7" hidden="1">
      <c r="G97" s="49">
        <f t="shared" si="3"/>
        <v>0.52083333333333359</v>
      </c>
    </row>
    <row r="98" spans="7:7" hidden="1">
      <c r="G98" s="49">
        <f t="shared" si="3"/>
        <v>0.53125000000000022</v>
      </c>
    </row>
    <row r="99" spans="7:7" hidden="1">
      <c r="G99" s="49">
        <f t="shared" si="3"/>
        <v>0.54166666666666685</v>
      </c>
    </row>
    <row r="100" spans="7:7" hidden="1">
      <c r="G100" s="49">
        <f t="shared" si="3"/>
        <v>0.55208333333333348</v>
      </c>
    </row>
    <row r="101" spans="7:7" hidden="1">
      <c r="G101" s="49">
        <f t="shared" si="3"/>
        <v>0.56250000000000011</v>
      </c>
    </row>
    <row r="102" spans="7:7" hidden="1">
      <c r="G102" s="49">
        <f t="shared" si="3"/>
        <v>0.57291666666666674</v>
      </c>
    </row>
    <row r="103" spans="7:7" hidden="1">
      <c r="G103" s="49">
        <f t="shared" si="3"/>
        <v>0.58333333333333337</v>
      </c>
    </row>
    <row r="104" spans="7:7" hidden="1">
      <c r="G104" s="49">
        <f t="shared" si="3"/>
        <v>0.59375</v>
      </c>
    </row>
    <row r="105" spans="7:7" hidden="1">
      <c r="G105" s="49">
        <f t="shared" si="3"/>
        <v>0.60416666666666663</v>
      </c>
    </row>
    <row r="106" spans="7:7" hidden="1">
      <c r="G106" s="49">
        <f t="shared" si="3"/>
        <v>0.61458333333333326</v>
      </c>
    </row>
    <row r="107" spans="7:7" hidden="1">
      <c r="G107" s="49">
        <f t="shared" si="3"/>
        <v>0.62499999999999989</v>
      </c>
    </row>
    <row r="108" spans="7:7" hidden="1">
      <c r="G108" s="49">
        <f t="shared" si="3"/>
        <v>0.63541666666666652</v>
      </c>
    </row>
    <row r="109" spans="7:7" hidden="1">
      <c r="G109" s="49">
        <f t="shared" si="3"/>
        <v>0.64583333333333315</v>
      </c>
    </row>
    <row r="110" spans="7:7" hidden="1">
      <c r="G110" s="49">
        <f t="shared" si="3"/>
        <v>0.65624999999999978</v>
      </c>
    </row>
    <row r="111" spans="7:7" hidden="1">
      <c r="G111" s="49">
        <f t="shared" si="3"/>
        <v>0.66666666666666641</v>
      </c>
    </row>
    <row r="112" spans="7:7" hidden="1">
      <c r="G112" s="49">
        <f t="shared" ref="G112:G143" si="5">G111+1/(24*4)</f>
        <v>0.67708333333333304</v>
      </c>
    </row>
    <row r="113" spans="7:7" hidden="1">
      <c r="G113" s="49">
        <f t="shared" si="5"/>
        <v>0.68749999999999967</v>
      </c>
    </row>
    <row r="114" spans="7:7" hidden="1">
      <c r="G114" s="49">
        <f t="shared" si="5"/>
        <v>0.6979166666666663</v>
      </c>
    </row>
    <row r="115" spans="7:7" hidden="1">
      <c r="G115" s="49">
        <f t="shared" si="5"/>
        <v>0.70833333333333293</v>
      </c>
    </row>
    <row r="116" spans="7:7" hidden="1">
      <c r="G116" s="49">
        <f t="shared" si="5"/>
        <v>0.71874999999999956</v>
      </c>
    </row>
    <row r="117" spans="7:7" hidden="1">
      <c r="G117" s="49">
        <f t="shared" si="5"/>
        <v>0.72916666666666619</v>
      </c>
    </row>
    <row r="118" spans="7:7" hidden="1">
      <c r="G118" s="49">
        <f t="shared" si="5"/>
        <v>0.73958333333333282</v>
      </c>
    </row>
    <row r="119" spans="7:7" hidden="1">
      <c r="G119" s="49">
        <f t="shared" si="5"/>
        <v>0.74999999999999944</v>
      </c>
    </row>
    <row r="120" spans="7:7" hidden="1">
      <c r="G120" s="49">
        <f t="shared" si="5"/>
        <v>0.76041666666666607</v>
      </c>
    </row>
    <row r="121" spans="7:7" hidden="1">
      <c r="G121" s="49">
        <f t="shared" si="5"/>
        <v>0.7708333333333327</v>
      </c>
    </row>
    <row r="122" spans="7:7" hidden="1">
      <c r="G122" s="49">
        <f t="shared" si="5"/>
        <v>0.78124999999999933</v>
      </c>
    </row>
    <row r="123" spans="7:7" hidden="1">
      <c r="G123" s="49">
        <f t="shared" si="5"/>
        <v>0.79166666666666596</v>
      </c>
    </row>
    <row r="124" spans="7:7" hidden="1">
      <c r="G124" s="49">
        <f t="shared" si="5"/>
        <v>0.80208333333333259</v>
      </c>
    </row>
    <row r="125" spans="7:7" hidden="1">
      <c r="G125" s="49">
        <f t="shared" si="5"/>
        <v>0.81249999999999922</v>
      </c>
    </row>
    <row r="126" spans="7:7" hidden="1">
      <c r="G126" s="49">
        <f t="shared" si="5"/>
        <v>0.82291666666666585</v>
      </c>
    </row>
    <row r="127" spans="7:7" hidden="1">
      <c r="G127" s="49">
        <f t="shared" si="5"/>
        <v>0.83333333333333248</v>
      </c>
    </row>
    <row r="128" spans="7:7" hidden="1">
      <c r="G128" s="49">
        <f t="shared" si="5"/>
        <v>0.84374999999999911</v>
      </c>
    </row>
    <row r="129" spans="7:7" hidden="1">
      <c r="G129" s="49">
        <f t="shared" si="5"/>
        <v>0.85416666666666574</v>
      </c>
    </row>
    <row r="130" spans="7:7" hidden="1">
      <c r="G130" s="49">
        <f t="shared" si="5"/>
        <v>0.86458333333333237</v>
      </c>
    </row>
    <row r="131" spans="7:7" hidden="1">
      <c r="G131" s="49">
        <f t="shared" si="5"/>
        <v>0.874999999999999</v>
      </c>
    </row>
    <row r="132" spans="7:7" hidden="1">
      <c r="G132" s="49">
        <f t="shared" si="5"/>
        <v>0.88541666666666563</v>
      </c>
    </row>
    <row r="133" spans="7:7" hidden="1">
      <c r="G133" s="49">
        <f t="shared" si="5"/>
        <v>0.89583333333333226</v>
      </c>
    </row>
    <row r="134" spans="7:7" hidden="1">
      <c r="G134" s="49">
        <f t="shared" si="5"/>
        <v>0.90624999999999889</v>
      </c>
    </row>
    <row r="135" spans="7:7" hidden="1">
      <c r="G135" s="49">
        <f t="shared" si="5"/>
        <v>0.91666666666666552</v>
      </c>
    </row>
    <row r="136" spans="7:7" hidden="1">
      <c r="G136" s="49">
        <f t="shared" si="5"/>
        <v>0.92708333333333215</v>
      </c>
    </row>
    <row r="137" spans="7:7" hidden="1">
      <c r="G137" s="49">
        <f t="shared" si="5"/>
        <v>0.93749999999999878</v>
      </c>
    </row>
    <row r="138" spans="7:7" hidden="1">
      <c r="G138" s="49">
        <f t="shared" si="5"/>
        <v>0.94791666666666541</v>
      </c>
    </row>
    <row r="139" spans="7:7" hidden="1">
      <c r="G139" s="49">
        <f t="shared" si="5"/>
        <v>0.95833333333333204</v>
      </c>
    </row>
    <row r="140" spans="7:7" hidden="1">
      <c r="G140" s="49">
        <f t="shared" si="5"/>
        <v>0.96874999999999867</v>
      </c>
    </row>
    <row r="141" spans="7:7" hidden="1">
      <c r="G141" s="49">
        <f t="shared" si="5"/>
        <v>0.9791666666666653</v>
      </c>
    </row>
    <row r="142" spans="7:7" hidden="1">
      <c r="G142" s="49">
        <f t="shared" si="5"/>
        <v>0.98958333333333193</v>
      </c>
    </row>
    <row r="143" spans="7:7" hidden="1">
      <c r="G143" s="49">
        <f t="shared" si="5"/>
        <v>0.99999999999999856</v>
      </c>
    </row>
    <row r="144" spans="7:7" hidden="1"/>
    <row r="145" hidden="1"/>
  </sheetData>
  <mergeCells count="15">
    <mergeCell ref="M3:M4"/>
    <mergeCell ref="N3:O4"/>
    <mergeCell ref="I5:I20"/>
    <mergeCell ref="B55:B58"/>
    <mergeCell ref="B47:B50"/>
    <mergeCell ref="B51:B54"/>
    <mergeCell ref="B3:B4"/>
    <mergeCell ref="B30:C30"/>
    <mergeCell ref="C28:D28"/>
    <mergeCell ref="E3:G3"/>
    <mergeCell ref="H3:H4"/>
    <mergeCell ref="I3:I4"/>
    <mergeCell ref="C3:C4"/>
    <mergeCell ref="D3:D4"/>
    <mergeCell ref="J3:L3"/>
  </mergeCells>
  <phoneticPr fontId="1"/>
  <dataValidations count="8">
    <dataValidation type="list" allowBlank="1" showInputMessage="1" showErrorMessage="1" sqref="D5:D20">
      <formula1>$F$47:$F$56</formula1>
    </dataValidation>
    <dataValidation type="whole" allowBlank="1" showInputMessage="1" showErrorMessage="1" sqref="H5:H20">
      <formula1>0</formula1>
      <formula2>4</formula2>
    </dataValidation>
    <dataValidation type="list" allowBlank="1" showInputMessage="1" showErrorMessage="1" sqref="E5:F20">
      <formula1>$G$46:$G$143</formula1>
    </dataValidation>
    <dataValidation type="list" allowBlank="1" showInputMessage="1" showErrorMessage="1" sqref="K5:K20">
      <formula1>$C$47:$C$50</formula1>
    </dataValidation>
    <dataValidation type="whole" allowBlank="1" showInputMessage="1" showErrorMessage="1" sqref="C5:C20">
      <formula1>1</formula1>
      <formula2>16</formula2>
    </dataValidation>
    <dataValidation type="decimal" allowBlank="1" showInputMessage="1" showErrorMessage="1" sqref="G6:G20">
      <formula1>0</formula1>
      <formula2>24</formula2>
    </dataValidation>
    <dataValidation type="list" allowBlank="1" showInputMessage="1" showErrorMessage="1" sqref="M5:M20">
      <formula1>$B$68:$B$80</formula1>
    </dataValidation>
    <dataValidation type="list" operator="notBetween" allowBlank="1" showInputMessage="1" showErrorMessage="1" sqref="J5:J20">
      <formula1>$B$62:$B$64</formula1>
    </dataValidation>
  </dataValidations>
  <pageMargins left="0.7" right="0.44" top="0.75" bottom="0.75" header="0.3" footer="0.3"/>
  <pageSetup paperSize="9" scale="86" orientation="landscape" r:id="rId1"/>
  <headerFooter alignWithMargins="0"/>
  <rowBreaks count="1" manualBreakCount="1">
    <brk id="4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tabSelected="1" workbookViewId="0">
      <selection activeCell="G27" sqref="G27"/>
    </sheetView>
  </sheetViews>
  <sheetFormatPr defaultRowHeight="13.5"/>
  <cols>
    <col min="4" max="4" width="10.25" customWidth="1"/>
    <col min="5" max="8" width="10.625" customWidth="1"/>
  </cols>
  <sheetData>
    <row r="1" spans="2:8">
      <c r="B1" t="s">
        <v>66</v>
      </c>
    </row>
    <row r="2" spans="2:8" ht="14.25" thickBot="1">
      <c r="B2" t="s">
        <v>93</v>
      </c>
    </row>
    <row r="3" spans="2:8">
      <c r="B3" s="272"/>
      <c r="C3" s="273"/>
      <c r="D3" s="17"/>
      <c r="E3" s="257" t="s">
        <v>67</v>
      </c>
      <c r="F3" s="276"/>
      <c r="G3" s="257" t="s">
        <v>68</v>
      </c>
      <c r="H3" s="258"/>
    </row>
    <row r="4" spans="2:8" ht="14.25" thickBot="1">
      <c r="B4" s="274"/>
      <c r="C4" s="275"/>
      <c r="D4" s="18" t="s">
        <v>69</v>
      </c>
      <c r="E4" s="259">
        <v>700</v>
      </c>
      <c r="F4" s="260"/>
      <c r="G4" s="261">
        <v>2000</v>
      </c>
      <c r="H4" s="262"/>
    </row>
    <row r="5" spans="2:8" ht="14.25" thickBot="1">
      <c r="B5" s="5" t="s">
        <v>13</v>
      </c>
      <c r="C5" s="115" t="s">
        <v>8</v>
      </c>
      <c r="D5" s="7" t="s">
        <v>70</v>
      </c>
      <c r="E5" s="263" t="s">
        <v>71</v>
      </c>
      <c r="F5" s="264"/>
      <c r="G5" s="265"/>
      <c r="H5" s="266"/>
    </row>
    <row r="6" spans="2:8">
      <c r="B6" s="267" t="s">
        <v>10</v>
      </c>
      <c r="C6" s="116" t="s">
        <v>9</v>
      </c>
      <c r="D6" s="117">
        <v>2</v>
      </c>
      <c r="E6" s="118">
        <f t="shared" ref="E6:E17" si="0">E$4*1000/($D6*$E$19*$E$20*60*60)</f>
        <v>4.8611111111111107</v>
      </c>
      <c r="F6" s="119" t="str">
        <f>TEXT(E6/24,"h時間m分")</f>
        <v>4時間51分</v>
      </c>
      <c r="G6" s="120">
        <f t="shared" ref="G6:G17" si="1">G$4*1000/($D6*$E$19*$E$20*60*60)</f>
        <v>13.888888888888889</v>
      </c>
      <c r="H6" s="121" t="str">
        <f>TEXT(G6/24,"[h]時間m分")</f>
        <v>13時間53分</v>
      </c>
    </row>
    <row r="7" spans="2:8">
      <c r="B7" s="268"/>
      <c r="C7" s="122" t="s">
        <v>10</v>
      </c>
      <c r="D7" s="123">
        <v>4</v>
      </c>
      <c r="E7" s="124">
        <f t="shared" si="0"/>
        <v>2.4305555555555554</v>
      </c>
      <c r="F7" s="125" t="str">
        <f>TEXT(E7/24,"[h]時間m分")</f>
        <v>2時間25分</v>
      </c>
      <c r="G7" s="126">
        <f t="shared" si="1"/>
        <v>6.9444444444444446</v>
      </c>
      <c r="H7" s="18" t="str">
        <f t="shared" ref="H7:H17" si="2">TEXT(G7/24,"[h]時間m分")</f>
        <v>6時間56分</v>
      </c>
    </row>
    <row r="8" spans="2:8">
      <c r="B8" s="268"/>
      <c r="C8" s="127" t="s">
        <v>11</v>
      </c>
      <c r="D8" s="128">
        <v>6</v>
      </c>
      <c r="E8" s="129">
        <f t="shared" si="0"/>
        <v>1.6203703703703705</v>
      </c>
      <c r="F8" s="130" t="str">
        <f t="shared" ref="F8:F17" si="3">TEXT(E8/24,"[h]時間m分")</f>
        <v>1時間37分</v>
      </c>
      <c r="G8" s="131">
        <f t="shared" si="1"/>
        <v>4.6296296296296298</v>
      </c>
      <c r="H8" s="132" t="str">
        <f t="shared" si="2"/>
        <v>4時間37分</v>
      </c>
    </row>
    <row r="9" spans="2:8" ht="14.25" thickBot="1">
      <c r="B9" s="269"/>
      <c r="C9" s="115" t="s">
        <v>12</v>
      </c>
      <c r="D9" s="133">
        <v>8</v>
      </c>
      <c r="E9" s="134">
        <f t="shared" si="0"/>
        <v>1.2152777777777777</v>
      </c>
      <c r="F9" s="135" t="str">
        <f t="shared" si="3"/>
        <v>1時間12分</v>
      </c>
      <c r="G9" s="136">
        <f t="shared" si="1"/>
        <v>3.4722222222222223</v>
      </c>
      <c r="H9" s="19" t="str">
        <f t="shared" si="2"/>
        <v>3時間28分</v>
      </c>
    </row>
    <row r="10" spans="2:8">
      <c r="B10" s="270" t="s">
        <v>11</v>
      </c>
      <c r="C10" s="137" t="s">
        <v>9</v>
      </c>
      <c r="D10" s="138">
        <v>4</v>
      </c>
      <c r="E10" s="129">
        <f t="shared" si="0"/>
        <v>2.4305555555555554</v>
      </c>
      <c r="F10" s="139" t="str">
        <f t="shared" si="3"/>
        <v>2時間25分</v>
      </c>
      <c r="G10" s="140">
        <f t="shared" si="1"/>
        <v>6.9444444444444446</v>
      </c>
      <c r="H10" s="141" t="str">
        <f t="shared" si="2"/>
        <v>6時間56分</v>
      </c>
    </row>
    <row r="11" spans="2:8">
      <c r="B11" s="270"/>
      <c r="C11" s="122" t="s">
        <v>10</v>
      </c>
      <c r="D11" s="123">
        <v>8</v>
      </c>
      <c r="E11" s="124">
        <f t="shared" si="0"/>
        <v>1.2152777777777777</v>
      </c>
      <c r="F11" s="125" t="str">
        <f t="shared" si="3"/>
        <v>1時間12分</v>
      </c>
      <c r="G11" s="126">
        <f t="shared" si="1"/>
        <v>3.4722222222222223</v>
      </c>
      <c r="H11" s="18" t="str">
        <f t="shared" si="2"/>
        <v>3時間28分</v>
      </c>
    </row>
    <row r="12" spans="2:8">
      <c r="B12" s="270"/>
      <c r="C12" s="127" t="s">
        <v>11</v>
      </c>
      <c r="D12" s="128">
        <v>12</v>
      </c>
      <c r="E12" s="129">
        <f t="shared" si="0"/>
        <v>0.81018518518518523</v>
      </c>
      <c r="F12" s="130" t="str">
        <f t="shared" si="3"/>
        <v>0時間48分</v>
      </c>
      <c r="G12" s="131">
        <f t="shared" si="1"/>
        <v>2.3148148148148149</v>
      </c>
      <c r="H12" s="132" t="str">
        <f t="shared" si="2"/>
        <v>2時間18分</v>
      </c>
    </row>
    <row r="13" spans="2:8" ht="14.25" thickBot="1">
      <c r="B13" s="271"/>
      <c r="C13" s="115" t="s">
        <v>12</v>
      </c>
      <c r="D13" s="133">
        <v>16</v>
      </c>
      <c r="E13" s="134">
        <f t="shared" si="0"/>
        <v>0.60763888888888884</v>
      </c>
      <c r="F13" s="135" t="str">
        <f t="shared" si="3"/>
        <v>0時間36分</v>
      </c>
      <c r="G13" s="142">
        <f t="shared" si="1"/>
        <v>1.7361111111111112</v>
      </c>
      <c r="H13" s="143" t="str">
        <f t="shared" si="2"/>
        <v>1時間44分</v>
      </c>
    </row>
    <row r="14" spans="2:8">
      <c r="B14" s="270" t="s">
        <v>12</v>
      </c>
      <c r="C14" s="137" t="s">
        <v>9</v>
      </c>
      <c r="D14" s="138">
        <v>8</v>
      </c>
      <c r="E14" s="129">
        <f t="shared" si="0"/>
        <v>1.2152777777777777</v>
      </c>
      <c r="F14" s="139" t="str">
        <f t="shared" si="3"/>
        <v>1時間12分</v>
      </c>
      <c r="G14" s="140">
        <f t="shared" si="1"/>
        <v>3.4722222222222223</v>
      </c>
      <c r="H14" s="141" t="str">
        <f t="shared" si="2"/>
        <v>3時間28分</v>
      </c>
    </row>
    <row r="15" spans="2:8">
      <c r="B15" s="270"/>
      <c r="C15" s="122" t="s">
        <v>10</v>
      </c>
      <c r="D15" s="123">
        <v>16</v>
      </c>
      <c r="E15" s="124">
        <f t="shared" si="0"/>
        <v>0.60763888888888884</v>
      </c>
      <c r="F15" s="125" t="str">
        <f t="shared" si="3"/>
        <v>0時間36分</v>
      </c>
      <c r="G15" s="126">
        <f t="shared" si="1"/>
        <v>1.7361111111111112</v>
      </c>
      <c r="H15" s="18" t="str">
        <f t="shared" si="2"/>
        <v>1時間44分</v>
      </c>
    </row>
    <row r="16" spans="2:8">
      <c r="B16" s="270"/>
      <c r="C16" s="127" t="s">
        <v>11</v>
      </c>
      <c r="D16" s="128">
        <v>24</v>
      </c>
      <c r="E16" s="129">
        <f t="shared" si="0"/>
        <v>0.40509259259259262</v>
      </c>
      <c r="F16" s="130" t="str">
        <f t="shared" si="3"/>
        <v>0時間24分</v>
      </c>
      <c r="G16" s="131">
        <f t="shared" si="1"/>
        <v>1.1574074074074074</v>
      </c>
      <c r="H16" s="132" t="str">
        <f t="shared" si="2"/>
        <v>1時間9分</v>
      </c>
    </row>
    <row r="17" spans="2:8" ht="14.25" thickBot="1">
      <c r="B17" s="271"/>
      <c r="C17" s="115" t="s">
        <v>12</v>
      </c>
      <c r="D17" s="133">
        <v>32</v>
      </c>
      <c r="E17" s="134">
        <f t="shared" si="0"/>
        <v>0.30381944444444442</v>
      </c>
      <c r="F17" s="135" t="str">
        <f t="shared" si="3"/>
        <v>0時間18分</v>
      </c>
      <c r="G17" s="142">
        <f t="shared" si="1"/>
        <v>0.86805555555555558</v>
      </c>
      <c r="H17" s="143" t="str">
        <f t="shared" si="2"/>
        <v>0時間52分</v>
      </c>
    </row>
    <row r="19" spans="2:8">
      <c r="C19" s="144" t="s">
        <v>72</v>
      </c>
      <c r="D19" s="144"/>
      <c r="E19" s="144">
        <v>10</v>
      </c>
      <c r="F19" s="144" t="s">
        <v>73</v>
      </c>
    </row>
    <row r="20" spans="2:8">
      <c r="C20" s="145" t="s">
        <v>14</v>
      </c>
      <c r="D20" s="145"/>
      <c r="E20" s="145">
        <v>2</v>
      </c>
      <c r="F20" s="145" t="s">
        <v>74</v>
      </c>
    </row>
    <row r="22" spans="2:8">
      <c r="B22" t="s">
        <v>75</v>
      </c>
    </row>
  </sheetData>
  <mergeCells count="9">
    <mergeCell ref="B10:B13"/>
    <mergeCell ref="B14:B17"/>
    <mergeCell ref="B3:C4"/>
    <mergeCell ref="E3:F3"/>
    <mergeCell ref="G3:H3"/>
    <mergeCell ref="E4:F4"/>
    <mergeCell ref="G4:H4"/>
    <mergeCell ref="E5:H5"/>
    <mergeCell ref="B6:B9"/>
  </mergeCells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ZR-X16L一覧表</vt:lpstr>
      <vt:lpstr>詳細計算 (ZR-X16L) </vt:lpstr>
      <vt:lpstr>CD DVD</vt:lpstr>
      <vt:lpstr>'詳細計算 (ZR-X16L) '!Print_Area</vt:lpstr>
    </vt:vector>
  </TitlesOfParts>
  <Company>株式会社ネイビス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</dc:creator>
  <cp:lastModifiedBy>aizawa@cbc.co.jp</cp:lastModifiedBy>
  <cp:lastPrinted>2012-12-10T12:05:27Z</cp:lastPrinted>
  <dcterms:created xsi:type="dcterms:W3CDTF">2006-02-22T02:36:04Z</dcterms:created>
  <dcterms:modified xsi:type="dcterms:W3CDTF">2016-03-17T06:44:24Z</dcterms:modified>
</cp:coreProperties>
</file>